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3425" tabRatio="841"/>
  </bookViews>
  <sheets>
    <sheet name="ReadMe" sheetId="255" r:id="rId1"/>
    <sheet name="Metric Summary" sheetId="257" r:id="rId2"/>
    <sheet name="Metric Details" sheetId="254" r:id="rId3"/>
    <sheet name="Resource Counts" sheetId="256" r:id="rId4"/>
  </sheets>
  <definedNames>
    <definedName name="NtwkOvhdPerHB" localSheetId="1">'Metric Summary'!#REF!</definedName>
    <definedName name="NtwkOvhdPerHB">'Metric Summary'!$AG$5</definedName>
    <definedName name="NtwkOvhdPerUpload" localSheetId="1">'Metric Summary'!#REF!</definedName>
    <definedName name="NtwkOvhdPerUpload">'Metric Summary'!$AG$7</definedName>
    <definedName name="_xlnm.Print_Area" localSheetId="1">'Metric Summary'!#REF!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6" i="257" l="1"/>
  <c r="J75" i="257"/>
  <c r="J74" i="257"/>
  <c r="J73" i="257"/>
  <c r="J72" i="257"/>
  <c r="J71" i="257"/>
  <c r="J69" i="257"/>
  <c r="J68" i="257"/>
  <c r="J67" i="257"/>
  <c r="J64" i="257"/>
  <c r="J63" i="257"/>
  <c r="J62" i="257"/>
  <c r="J61" i="257"/>
  <c r="J60" i="257"/>
  <c r="J59" i="257"/>
  <c r="J58" i="257"/>
  <c r="J57" i="257"/>
  <c r="J56" i="257"/>
  <c r="J55" i="257"/>
  <c r="J54" i="257"/>
  <c r="J53" i="257"/>
  <c r="J52" i="257"/>
  <c r="J51" i="257"/>
  <c r="J50" i="257"/>
  <c r="J49" i="257"/>
  <c r="J48" i="257"/>
  <c r="J47" i="257"/>
  <c r="J46" i="257"/>
  <c r="J45" i="257"/>
  <c r="J44" i="257"/>
  <c r="J43" i="257"/>
  <c r="J42" i="257"/>
  <c r="J41" i="257"/>
  <c r="J40" i="257"/>
  <c r="J39" i="257"/>
  <c r="J38" i="257"/>
  <c r="J35" i="257"/>
  <c r="J34" i="257"/>
  <c r="J33" i="257"/>
  <c r="J32" i="257"/>
  <c r="J31" i="257"/>
  <c r="J30" i="257"/>
  <c r="J29" i="257"/>
  <c r="J28" i="257"/>
  <c r="J27" i="257"/>
  <c r="J26" i="257"/>
  <c r="J25" i="257"/>
  <c r="J24" i="257"/>
  <c r="J23" i="257"/>
  <c r="D48" i="254" l="1"/>
  <c r="D51" i="254"/>
  <c r="D50" i="254"/>
  <c r="D49" i="254"/>
  <c r="C41" i="256" l="1"/>
  <c r="E41" i="256" s="1"/>
  <c r="F186" i="254"/>
  <c r="M186" i="254" s="1"/>
  <c r="F185" i="254"/>
  <c r="M185" i="254" s="1"/>
  <c r="F184" i="254"/>
  <c r="AP184" i="254" s="1"/>
  <c r="F183" i="254"/>
  <c r="L183" i="254" s="1"/>
  <c r="F182" i="254"/>
  <c r="G182" i="254" s="1"/>
  <c r="F181" i="254"/>
  <c r="M181" i="254" s="1"/>
  <c r="F180" i="254"/>
  <c r="I180" i="254" s="1"/>
  <c r="J180" i="254" s="1"/>
  <c r="K180" i="254" s="1"/>
  <c r="D184" i="254"/>
  <c r="AQ184" i="254"/>
  <c r="H184" i="254"/>
  <c r="G184" i="254"/>
  <c r="C35" i="256"/>
  <c r="E35" i="256" s="1"/>
  <c r="C34" i="256"/>
  <c r="E34" i="256" s="1"/>
  <c r="D25" i="256"/>
  <c r="C25" i="256"/>
  <c r="C95" i="256"/>
  <c r="D94" i="256"/>
  <c r="C94" i="256"/>
  <c r="C100" i="256"/>
  <c r="C99" i="256"/>
  <c r="C98" i="256"/>
  <c r="E98" i="256" s="1"/>
  <c r="D99" i="256"/>
  <c r="C76" i="256"/>
  <c r="E76" i="256" s="1"/>
  <c r="C75" i="256"/>
  <c r="E75" i="256" s="1"/>
  <c r="C2" i="256"/>
  <c r="E2" i="256" s="1"/>
  <c r="E249" i="254"/>
  <c r="E243" i="254"/>
  <c r="E232" i="254"/>
  <c r="D256" i="254"/>
  <c r="C18" i="256"/>
  <c r="C19" i="256"/>
  <c r="C68" i="256"/>
  <c r="C67" i="256"/>
  <c r="C17" i="256"/>
  <c r="D13" i="256"/>
  <c r="C91" i="256"/>
  <c r="E91" i="256" s="1"/>
  <c r="D41" i="254"/>
  <c r="D9" i="256" s="1"/>
  <c r="D39" i="254"/>
  <c r="D7" i="256" s="1"/>
  <c r="D37" i="254"/>
  <c r="D5" i="256" s="1"/>
  <c r="D11" i="256"/>
  <c r="D10" i="256"/>
  <c r="D8" i="256"/>
  <c r="D6" i="256"/>
  <c r="C5" i="256"/>
  <c r="C6" i="256"/>
  <c r="C7" i="256"/>
  <c r="C8" i="256"/>
  <c r="C9" i="256"/>
  <c r="C10" i="256"/>
  <c r="C12" i="256"/>
  <c r="E12" i="256" s="1"/>
  <c r="C11" i="256"/>
  <c r="E42" i="254"/>
  <c r="E40" i="254"/>
  <c r="E38" i="254"/>
  <c r="AQ186" i="254" l="1"/>
  <c r="AP186" i="254"/>
  <c r="L181" i="254"/>
  <c r="N181" i="254" s="1"/>
  <c r="H182" i="254"/>
  <c r="I182" i="254"/>
  <c r="J182" i="254" s="1"/>
  <c r="K182" i="254" s="1"/>
  <c r="M183" i="254"/>
  <c r="N183" i="254" s="1"/>
  <c r="M184" i="254"/>
  <c r="M182" i="254"/>
  <c r="AP182" i="254"/>
  <c r="AQ182" i="254"/>
  <c r="G186" i="254"/>
  <c r="H186" i="254"/>
  <c r="I186" i="254"/>
  <c r="J186" i="254" s="1"/>
  <c r="K186" i="254" s="1"/>
  <c r="AQ180" i="254"/>
  <c r="G180" i="254"/>
  <c r="H180" i="254"/>
  <c r="M180" i="254"/>
  <c r="AP180" i="254"/>
  <c r="I184" i="254"/>
  <c r="J184" i="254" s="1"/>
  <c r="K184" i="254" s="1"/>
  <c r="G181" i="254"/>
  <c r="G183" i="254"/>
  <c r="G185" i="254"/>
  <c r="L180" i="254"/>
  <c r="H181" i="254"/>
  <c r="AP181" i="254"/>
  <c r="L182" i="254"/>
  <c r="H183" i="254"/>
  <c r="AP183" i="254"/>
  <c r="L184" i="254"/>
  <c r="H185" i="254"/>
  <c r="AP185" i="254"/>
  <c r="L186" i="254"/>
  <c r="N186" i="254" s="1"/>
  <c r="I181" i="254"/>
  <c r="J181" i="254" s="1"/>
  <c r="K181" i="254" s="1"/>
  <c r="AQ181" i="254"/>
  <c r="I183" i="254"/>
  <c r="J183" i="254" s="1"/>
  <c r="K183" i="254" s="1"/>
  <c r="AQ183" i="254"/>
  <c r="I185" i="254"/>
  <c r="J185" i="254" s="1"/>
  <c r="K185" i="254" s="1"/>
  <c r="AQ185" i="254"/>
  <c r="L185" i="254"/>
  <c r="N185" i="254" s="1"/>
  <c r="E10" i="256"/>
  <c r="E25" i="256"/>
  <c r="E99" i="256"/>
  <c r="E94" i="256"/>
  <c r="E11" i="256"/>
  <c r="E6" i="256"/>
  <c r="E8" i="256"/>
  <c r="E7" i="256"/>
  <c r="E9" i="256"/>
  <c r="E5" i="256"/>
  <c r="D845" i="254"/>
  <c r="F846" i="254"/>
  <c r="M846" i="254" s="1"/>
  <c r="F845" i="254"/>
  <c r="G845" i="254" s="1"/>
  <c r="F844" i="254"/>
  <c r="H844" i="254" s="1"/>
  <c r="F843" i="254"/>
  <c r="G843" i="254" s="1"/>
  <c r="F842" i="254"/>
  <c r="H842" i="254" s="1"/>
  <c r="AO846" i="254"/>
  <c r="AO844" i="254"/>
  <c r="AO843" i="254"/>
  <c r="AO842" i="254"/>
  <c r="F773" i="254"/>
  <c r="AQ773" i="254" s="1"/>
  <c r="F772" i="254"/>
  <c r="M772" i="254" s="1"/>
  <c r="F771" i="254"/>
  <c r="F770" i="254"/>
  <c r="M770" i="254" s="1"/>
  <c r="F769" i="254"/>
  <c r="AQ769" i="254" s="1"/>
  <c r="F768" i="254"/>
  <c r="M768" i="254" s="1"/>
  <c r="F767" i="254"/>
  <c r="AQ767" i="254" s="1"/>
  <c r="F766" i="254"/>
  <c r="M766" i="254" s="1"/>
  <c r="F765" i="254"/>
  <c r="AQ765" i="254" s="1"/>
  <c r="F764" i="254"/>
  <c r="M764" i="254" s="1"/>
  <c r="F763" i="254"/>
  <c r="F762" i="254"/>
  <c r="M762" i="254" s="1"/>
  <c r="F761" i="254"/>
  <c r="AQ761" i="254" s="1"/>
  <c r="F760" i="254"/>
  <c r="M760" i="254" s="1"/>
  <c r="F759" i="254"/>
  <c r="AQ759" i="254" s="1"/>
  <c r="F758" i="254"/>
  <c r="G758" i="254" s="1"/>
  <c r="F757" i="254"/>
  <c r="M757" i="254" s="1"/>
  <c r="F756" i="254"/>
  <c r="AQ756" i="254" s="1"/>
  <c r="F755" i="254"/>
  <c r="F754" i="254"/>
  <c r="AQ754" i="254" s="1"/>
  <c r="F753" i="254"/>
  <c r="M753" i="254" s="1"/>
  <c r="F752" i="254"/>
  <c r="AQ752" i="254" s="1"/>
  <c r="F751" i="254"/>
  <c r="M751" i="254" s="1"/>
  <c r="F750" i="254"/>
  <c r="AQ750" i="254" s="1"/>
  <c r="F749" i="254"/>
  <c r="M749" i="254" s="1"/>
  <c r="F748" i="254"/>
  <c r="AQ748" i="254" s="1"/>
  <c r="F747" i="254"/>
  <c r="F746" i="254"/>
  <c r="AQ746" i="254" s="1"/>
  <c r="F745" i="254"/>
  <c r="M745" i="254" s="1"/>
  <c r="F744" i="254"/>
  <c r="L744" i="254" s="1"/>
  <c r="F743" i="254"/>
  <c r="M743" i="254" s="1"/>
  <c r="F742" i="254"/>
  <c r="H742" i="254" s="1"/>
  <c r="M27" i="257"/>
  <c r="AO742" i="254"/>
  <c r="AO758" i="254"/>
  <c r="AO773" i="254"/>
  <c r="AO772" i="254"/>
  <c r="AO771" i="254"/>
  <c r="AQ771" i="254"/>
  <c r="AO770" i="254"/>
  <c r="AO769" i="254"/>
  <c r="AO768" i="254"/>
  <c r="AO767" i="254"/>
  <c r="AO766" i="254"/>
  <c r="AO765" i="254"/>
  <c r="AO764" i="254"/>
  <c r="AO763" i="254"/>
  <c r="AQ763" i="254"/>
  <c r="AO762" i="254"/>
  <c r="AO761" i="254"/>
  <c r="AO760" i="254"/>
  <c r="AO759" i="254"/>
  <c r="AO757" i="254"/>
  <c r="AO756" i="254"/>
  <c r="AO755" i="254"/>
  <c r="M755" i="254"/>
  <c r="AO754" i="254"/>
  <c r="AO753" i="254"/>
  <c r="AO752" i="254"/>
  <c r="AO751" i="254"/>
  <c r="AO750" i="254"/>
  <c r="AO749" i="254"/>
  <c r="AO748" i="254"/>
  <c r="AO747" i="254"/>
  <c r="M747" i="254"/>
  <c r="AO746" i="254"/>
  <c r="AO745" i="254"/>
  <c r="AO744" i="254"/>
  <c r="AO743" i="254"/>
  <c r="N180" i="254" l="1"/>
  <c r="N184" i="254"/>
  <c r="N182" i="254"/>
  <c r="AO845" i="254"/>
  <c r="D100" i="256"/>
  <c r="E100" i="256" s="1"/>
  <c r="M53" i="257" s="1"/>
  <c r="M842" i="254"/>
  <c r="H846" i="254"/>
  <c r="AQ843" i="254"/>
  <c r="H843" i="254"/>
  <c r="G844" i="254"/>
  <c r="G846" i="254"/>
  <c r="G842" i="254"/>
  <c r="G53" i="257" s="1"/>
  <c r="H53" i="257" s="1"/>
  <c r="H845" i="254"/>
  <c r="M844" i="254"/>
  <c r="L844" i="254"/>
  <c r="AQ845" i="254"/>
  <c r="L843" i="254"/>
  <c r="AP843" i="254"/>
  <c r="AP845" i="254"/>
  <c r="L845" i="254"/>
  <c r="L846" i="254"/>
  <c r="N846" i="254" s="1"/>
  <c r="M843" i="254"/>
  <c r="I844" i="254"/>
  <c r="J844" i="254" s="1"/>
  <c r="K844" i="254" s="1"/>
  <c r="AQ844" i="254"/>
  <c r="M845" i="254"/>
  <c r="I846" i="254"/>
  <c r="J846" i="254" s="1"/>
  <c r="K846" i="254" s="1"/>
  <c r="AQ846" i="254"/>
  <c r="AP844" i="254"/>
  <c r="AP846" i="254"/>
  <c r="I843" i="254"/>
  <c r="J843" i="254" s="1"/>
  <c r="K843" i="254" s="1"/>
  <c r="I845" i="254"/>
  <c r="J845" i="254" s="1"/>
  <c r="K845" i="254" s="1"/>
  <c r="AP842" i="254"/>
  <c r="I842" i="254"/>
  <c r="J842" i="254" s="1"/>
  <c r="AQ842" i="254"/>
  <c r="L842" i="254"/>
  <c r="AQ744" i="254"/>
  <c r="G742" i="254"/>
  <c r="G27" i="257" s="1"/>
  <c r="H27" i="257" s="1"/>
  <c r="L758" i="254"/>
  <c r="H758" i="254"/>
  <c r="AP758" i="254"/>
  <c r="AP742" i="254"/>
  <c r="I758" i="254"/>
  <c r="J758" i="254" s="1"/>
  <c r="K758" i="254" s="1"/>
  <c r="AQ758" i="254"/>
  <c r="L754" i="254"/>
  <c r="L742" i="254"/>
  <c r="M758" i="254"/>
  <c r="L752" i="254"/>
  <c r="L761" i="254"/>
  <c r="L769" i="254"/>
  <c r="L771" i="254"/>
  <c r="L748" i="254"/>
  <c r="L765" i="254"/>
  <c r="L759" i="254"/>
  <c r="M742" i="254"/>
  <c r="L746" i="254"/>
  <c r="L756" i="254"/>
  <c r="L773" i="254"/>
  <c r="L750" i="254"/>
  <c r="L767" i="254"/>
  <c r="I742" i="254"/>
  <c r="J742" i="254" s="1"/>
  <c r="L763" i="254"/>
  <c r="AQ742" i="254"/>
  <c r="H744" i="254"/>
  <c r="H746" i="254"/>
  <c r="H748" i="254"/>
  <c r="H750" i="254"/>
  <c r="H752" i="254"/>
  <c r="H754" i="254"/>
  <c r="H756" i="254"/>
  <c r="H759" i="254"/>
  <c r="H761" i="254"/>
  <c r="H763" i="254"/>
  <c r="H765" i="254"/>
  <c r="H767" i="254"/>
  <c r="H769" i="254"/>
  <c r="H771" i="254"/>
  <c r="H773" i="254"/>
  <c r="AP744" i="254"/>
  <c r="AP746" i="254"/>
  <c r="AP748" i="254"/>
  <c r="AP750" i="254"/>
  <c r="AP752" i="254"/>
  <c r="AP754" i="254"/>
  <c r="AP756" i="254"/>
  <c r="AP759" i="254"/>
  <c r="AP761" i="254"/>
  <c r="AP763" i="254"/>
  <c r="AP765" i="254"/>
  <c r="AP767" i="254"/>
  <c r="AP769" i="254"/>
  <c r="AP771" i="254"/>
  <c r="AP773" i="254"/>
  <c r="G744" i="254"/>
  <c r="G746" i="254"/>
  <c r="G748" i="254"/>
  <c r="G750" i="254"/>
  <c r="G752" i="254"/>
  <c r="G754" i="254"/>
  <c r="G756" i="254"/>
  <c r="G759" i="254"/>
  <c r="G761" i="254"/>
  <c r="G763" i="254"/>
  <c r="G765" i="254"/>
  <c r="G767" i="254"/>
  <c r="G769" i="254"/>
  <c r="G771" i="254"/>
  <c r="G773" i="254"/>
  <c r="G755" i="254"/>
  <c r="G757" i="254"/>
  <c r="G760" i="254"/>
  <c r="G762" i="254"/>
  <c r="AP743" i="254"/>
  <c r="AP745" i="254"/>
  <c r="H747" i="254"/>
  <c r="AP751" i="254"/>
  <c r="H757" i="254"/>
  <c r="AP762" i="254"/>
  <c r="H764" i="254"/>
  <c r="H766" i="254"/>
  <c r="AP766" i="254"/>
  <c r="H768" i="254"/>
  <c r="AP768" i="254"/>
  <c r="H770" i="254"/>
  <c r="AP770" i="254"/>
  <c r="H772" i="254"/>
  <c r="AP772" i="254"/>
  <c r="G753" i="254"/>
  <c r="G770" i="254"/>
  <c r="G772" i="254"/>
  <c r="AP747" i="254"/>
  <c r="H749" i="254"/>
  <c r="AP749" i="254"/>
  <c r="H751" i="254"/>
  <c r="H760" i="254"/>
  <c r="AP760" i="254"/>
  <c r="H762" i="254"/>
  <c r="AP764" i="254"/>
  <c r="I743" i="254"/>
  <c r="J743" i="254" s="1"/>
  <c r="K743" i="254" s="1"/>
  <c r="AQ743" i="254"/>
  <c r="M744" i="254"/>
  <c r="N744" i="254" s="1"/>
  <c r="I745" i="254"/>
  <c r="J745" i="254" s="1"/>
  <c r="K745" i="254" s="1"/>
  <c r="AQ745" i="254"/>
  <c r="M746" i="254"/>
  <c r="N746" i="254" s="1"/>
  <c r="I747" i="254"/>
  <c r="J747" i="254" s="1"/>
  <c r="K747" i="254" s="1"/>
  <c r="AQ747" i="254"/>
  <c r="M748" i="254"/>
  <c r="I749" i="254"/>
  <c r="J749" i="254" s="1"/>
  <c r="K749" i="254" s="1"/>
  <c r="AQ749" i="254"/>
  <c r="M750" i="254"/>
  <c r="I751" i="254"/>
  <c r="J751" i="254" s="1"/>
  <c r="K751" i="254" s="1"/>
  <c r="AQ751" i="254"/>
  <c r="M752" i="254"/>
  <c r="I753" i="254"/>
  <c r="J753" i="254" s="1"/>
  <c r="K753" i="254" s="1"/>
  <c r="AQ753" i="254"/>
  <c r="M754" i="254"/>
  <c r="I755" i="254"/>
  <c r="J755" i="254" s="1"/>
  <c r="K755" i="254" s="1"/>
  <c r="AQ755" i="254"/>
  <c r="M756" i="254"/>
  <c r="I757" i="254"/>
  <c r="J757" i="254" s="1"/>
  <c r="K757" i="254" s="1"/>
  <c r="AQ757" i="254"/>
  <c r="M759" i="254"/>
  <c r="I760" i="254"/>
  <c r="J760" i="254" s="1"/>
  <c r="K760" i="254" s="1"/>
  <c r="AQ760" i="254"/>
  <c r="M761" i="254"/>
  <c r="I762" i="254"/>
  <c r="J762" i="254" s="1"/>
  <c r="K762" i="254" s="1"/>
  <c r="AQ762" i="254"/>
  <c r="M763" i="254"/>
  <c r="I764" i="254"/>
  <c r="J764" i="254" s="1"/>
  <c r="K764" i="254" s="1"/>
  <c r="AQ764" i="254"/>
  <c r="M765" i="254"/>
  <c r="I766" i="254"/>
  <c r="J766" i="254" s="1"/>
  <c r="K766" i="254" s="1"/>
  <c r="AQ766" i="254"/>
  <c r="M767" i="254"/>
  <c r="I768" i="254"/>
  <c r="J768" i="254" s="1"/>
  <c r="K768" i="254" s="1"/>
  <c r="AQ768" i="254"/>
  <c r="M769" i="254"/>
  <c r="I770" i="254"/>
  <c r="J770" i="254" s="1"/>
  <c r="K770" i="254" s="1"/>
  <c r="AQ770" i="254"/>
  <c r="M771" i="254"/>
  <c r="I772" i="254"/>
  <c r="J772" i="254" s="1"/>
  <c r="K772" i="254" s="1"/>
  <c r="AQ772" i="254"/>
  <c r="M773" i="254"/>
  <c r="G749" i="254"/>
  <c r="G751" i="254"/>
  <c r="G764" i="254"/>
  <c r="G766" i="254"/>
  <c r="G768" i="254"/>
  <c r="H743" i="254"/>
  <c r="H745" i="254"/>
  <c r="H753" i="254"/>
  <c r="AP753" i="254"/>
  <c r="H755" i="254"/>
  <c r="AP755" i="254"/>
  <c r="AP757" i="254"/>
  <c r="G745" i="254"/>
  <c r="G747" i="254"/>
  <c r="G743" i="254"/>
  <c r="L743" i="254"/>
  <c r="N743" i="254" s="1"/>
  <c r="L745" i="254"/>
  <c r="N745" i="254" s="1"/>
  <c r="L747" i="254"/>
  <c r="N747" i="254" s="1"/>
  <c r="L751" i="254"/>
  <c r="N751" i="254" s="1"/>
  <c r="L755" i="254"/>
  <c r="N755" i="254" s="1"/>
  <c r="L760" i="254"/>
  <c r="N760" i="254" s="1"/>
  <c r="L762" i="254"/>
  <c r="N762" i="254" s="1"/>
  <c r="L749" i="254"/>
  <c r="N749" i="254" s="1"/>
  <c r="L753" i="254"/>
  <c r="N753" i="254" s="1"/>
  <c r="L757" i="254"/>
  <c r="N757" i="254" s="1"/>
  <c r="L764" i="254"/>
  <c r="N764" i="254" s="1"/>
  <c r="L766" i="254"/>
  <c r="N766" i="254" s="1"/>
  <c r="L768" i="254"/>
  <c r="N768" i="254" s="1"/>
  <c r="L770" i="254"/>
  <c r="N770" i="254" s="1"/>
  <c r="L772" i="254"/>
  <c r="N772" i="254" s="1"/>
  <c r="I744" i="254"/>
  <c r="J744" i="254" s="1"/>
  <c r="K744" i="254" s="1"/>
  <c r="I746" i="254"/>
  <c r="J746" i="254" s="1"/>
  <c r="K746" i="254" s="1"/>
  <c r="I748" i="254"/>
  <c r="J748" i="254" s="1"/>
  <c r="K748" i="254" s="1"/>
  <c r="I750" i="254"/>
  <c r="J750" i="254" s="1"/>
  <c r="K750" i="254" s="1"/>
  <c r="I752" i="254"/>
  <c r="J752" i="254" s="1"/>
  <c r="K752" i="254" s="1"/>
  <c r="I754" i="254"/>
  <c r="J754" i="254" s="1"/>
  <c r="K754" i="254" s="1"/>
  <c r="I756" i="254"/>
  <c r="J756" i="254" s="1"/>
  <c r="K756" i="254" s="1"/>
  <c r="I759" i="254"/>
  <c r="J759" i="254" s="1"/>
  <c r="K759" i="254" s="1"/>
  <c r="I761" i="254"/>
  <c r="J761" i="254" s="1"/>
  <c r="K761" i="254" s="1"/>
  <c r="I763" i="254"/>
  <c r="J763" i="254" s="1"/>
  <c r="K763" i="254" s="1"/>
  <c r="I765" i="254"/>
  <c r="J765" i="254" s="1"/>
  <c r="K765" i="254" s="1"/>
  <c r="I767" i="254"/>
  <c r="J767" i="254" s="1"/>
  <c r="K767" i="254" s="1"/>
  <c r="I769" i="254"/>
  <c r="J769" i="254" s="1"/>
  <c r="K769" i="254" s="1"/>
  <c r="I771" i="254"/>
  <c r="J771" i="254" s="1"/>
  <c r="K771" i="254" s="1"/>
  <c r="I773" i="254"/>
  <c r="J773" i="254" s="1"/>
  <c r="K773" i="254" s="1"/>
  <c r="N842" i="254" l="1"/>
  <c r="N758" i="254"/>
  <c r="K842" i="254"/>
  <c r="K53" i="257" s="1"/>
  <c r="I53" i="257"/>
  <c r="N761" i="254"/>
  <c r="N844" i="254"/>
  <c r="N845" i="254"/>
  <c r="N843" i="254"/>
  <c r="N771" i="254"/>
  <c r="K742" i="254"/>
  <c r="K27" i="257" s="1"/>
  <c r="I27" i="257"/>
  <c r="N754" i="254"/>
  <c r="N769" i="254"/>
  <c r="N773" i="254"/>
  <c r="N742" i="254"/>
  <c r="L27" i="257" s="1"/>
  <c r="N763" i="254"/>
  <c r="N756" i="254"/>
  <c r="N767" i="254"/>
  <c r="N759" i="254"/>
  <c r="N765" i="254"/>
  <c r="N752" i="254"/>
  <c r="N750" i="254"/>
  <c r="N748" i="254"/>
  <c r="L53" i="257" l="1"/>
  <c r="F807" i="254"/>
  <c r="AQ807" i="254" s="1"/>
  <c r="F806" i="254"/>
  <c r="M806" i="254" s="1"/>
  <c r="F805" i="254"/>
  <c r="AP805" i="254" s="1"/>
  <c r="F804" i="254"/>
  <c r="M804" i="254" s="1"/>
  <c r="F803" i="254"/>
  <c r="AQ803" i="254" s="1"/>
  <c r="F802" i="254"/>
  <c r="M802" i="254" s="1"/>
  <c r="F801" i="254"/>
  <c r="AP801" i="254" s="1"/>
  <c r="F800" i="254"/>
  <c r="M800" i="254" s="1"/>
  <c r="F799" i="254"/>
  <c r="AQ799" i="254" s="1"/>
  <c r="F798" i="254"/>
  <c r="M798" i="254" s="1"/>
  <c r="F797" i="254"/>
  <c r="AP797" i="254" s="1"/>
  <c r="AO807" i="254"/>
  <c r="AO806" i="254"/>
  <c r="AO805" i="254"/>
  <c r="AO804" i="254"/>
  <c r="AO803" i="254"/>
  <c r="AO802" i="254"/>
  <c r="AO801" i="254"/>
  <c r="AO800" i="254"/>
  <c r="AO799" i="254"/>
  <c r="AO798" i="254"/>
  <c r="AO797" i="254"/>
  <c r="AO645" i="254"/>
  <c r="F645" i="254"/>
  <c r="AQ645" i="254" s="1"/>
  <c r="AO585" i="254"/>
  <c r="F585" i="254"/>
  <c r="G585" i="254" s="1"/>
  <c r="F30" i="254"/>
  <c r="I30" i="254" s="1"/>
  <c r="J30" i="254" s="1"/>
  <c r="K30" i="254" s="1"/>
  <c r="F29" i="254"/>
  <c r="F28" i="254"/>
  <c r="AQ28" i="254" s="1"/>
  <c r="F27" i="254"/>
  <c r="I27" i="254" s="1"/>
  <c r="J27" i="254" s="1"/>
  <c r="K27" i="254" s="1"/>
  <c r="F26" i="254"/>
  <c r="AP26" i="254" s="1"/>
  <c r="F25" i="254"/>
  <c r="AQ25" i="254" s="1"/>
  <c r="F24" i="254"/>
  <c r="AQ24" i="254" s="1"/>
  <c r="F23" i="254"/>
  <c r="G23" i="254" s="1"/>
  <c r="F22" i="254"/>
  <c r="L22" i="254" s="1"/>
  <c r="F21" i="254"/>
  <c r="M21" i="254" s="1"/>
  <c r="F20" i="254"/>
  <c r="L20" i="254" s="1"/>
  <c r="F19" i="254"/>
  <c r="AQ19" i="254" s="1"/>
  <c r="F18" i="254"/>
  <c r="G18" i="254" s="1"/>
  <c r="F17" i="254"/>
  <c r="M17" i="254" s="1"/>
  <c r="F16" i="254"/>
  <c r="G16" i="254" s="1"/>
  <c r="F15" i="254"/>
  <c r="G15" i="254" s="1"/>
  <c r="F14" i="254"/>
  <c r="G14" i="254" s="1"/>
  <c r="F13" i="254"/>
  <c r="I13" i="254" s="1"/>
  <c r="J13" i="254" s="1"/>
  <c r="K13" i="254" s="1"/>
  <c r="F12" i="254"/>
  <c r="L12" i="254" s="1"/>
  <c r="F11" i="254"/>
  <c r="I11" i="254" s="1"/>
  <c r="J11" i="254" s="1"/>
  <c r="K11" i="254" s="1"/>
  <c r="F10" i="254"/>
  <c r="L10" i="254" s="1"/>
  <c r="F9" i="254"/>
  <c r="F8" i="254"/>
  <c r="I8" i="254" s="1"/>
  <c r="J8" i="254" s="1"/>
  <c r="K8" i="254" s="1"/>
  <c r="F7" i="254"/>
  <c r="G7" i="254" s="1"/>
  <c r="F6" i="254"/>
  <c r="G6" i="254" s="1"/>
  <c r="F5" i="254"/>
  <c r="AQ5" i="254" s="1"/>
  <c r="F4" i="254"/>
  <c r="F3" i="254"/>
  <c r="AP3" i="254" s="1"/>
  <c r="F2" i="254"/>
  <c r="E28" i="254"/>
  <c r="E27" i="254"/>
  <c r="E25" i="254"/>
  <c r="E22" i="254"/>
  <c r="E20" i="254"/>
  <c r="E19" i="254"/>
  <c r="E18" i="254"/>
  <c r="E17" i="254"/>
  <c r="E16" i="254"/>
  <c r="E14" i="254"/>
  <c r="E13" i="254"/>
  <c r="E10" i="254"/>
  <c r="E9" i="254"/>
  <c r="E8" i="254"/>
  <c r="E7" i="254"/>
  <c r="E6" i="254"/>
  <c r="E5" i="254"/>
  <c r="E4" i="254"/>
  <c r="E3" i="254"/>
  <c r="AO30" i="254"/>
  <c r="AQ29" i="254"/>
  <c r="AO27" i="254"/>
  <c r="AO26" i="254"/>
  <c r="AO24" i="254"/>
  <c r="AO23" i="254"/>
  <c r="AO19" i="254"/>
  <c r="AO15" i="254"/>
  <c r="AO13" i="254"/>
  <c r="AO11" i="254"/>
  <c r="AO9" i="254"/>
  <c r="AO8" i="254"/>
  <c r="AO5" i="254"/>
  <c r="AO4" i="254"/>
  <c r="AO3" i="254"/>
  <c r="F31" i="254"/>
  <c r="D31" i="254"/>
  <c r="AO31" i="254" l="1"/>
  <c r="D4" i="256"/>
  <c r="M803" i="254"/>
  <c r="M18" i="254"/>
  <c r="G10" i="254"/>
  <c r="I3" i="254"/>
  <c r="J3" i="254" s="1"/>
  <c r="K3" i="254" s="1"/>
  <c r="M799" i="254"/>
  <c r="G805" i="254"/>
  <c r="I805" i="254"/>
  <c r="J805" i="254" s="1"/>
  <c r="K805" i="254" s="1"/>
  <c r="M805" i="254"/>
  <c r="AQ805" i="254"/>
  <c r="I807" i="254"/>
  <c r="J807" i="254" s="1"/>
  <c r="K807" i="254" s="1"/>
  <c r="M807" i="254"/>
  <c r="AP807" i="254"/>
  <c r="AP799" i="254"/>
  <c r="AP803" i="254"/>
  <c r="I799" i="254"/>
  <c r="J799" i="254" s="1"/>
  <c r="K799" i="254" s="1"/>
  <c r="I803" i="254"/>
  <c r="J803" i="254" s="1"/>
  <c r="K803" i="254" s="1"/>
  <c r="I801" i="254"/>
  <c r="J801" i="254" s="1"/>
  <c r="K801" i="254" s="1"/>
  <c r="G799" i="254"/>
  <c r="G801" i="254"/>
  <c r="G803" i="254"/>
  <c r="G807" i="254"/>
  <c r="M801" i="254"/>
  <c r="AQ801" i="254"/>
  <c r="G797" i="254"/>
  <c r="H797" i="254"/>
  <c r="I797" i="254"/>
  <c r="J797" i="254" s="1"/>
  <c r="K797" i="254" s="1"/>
  <c r="L797" i="254"/>
  <c r="M797" i="254"/>
  <c r="AQ797" i="254"/>
  <c r="G798" i="254"/>
  <c r="G800" i="254"/>
  <c r="G802" i="254"/>
  <c r="G804" i="254"/>
  <c r="G806" i="254"/>
  <c r="H798" i="254"/>
  <c r="AP798" i="254"/>
  <c r="L799" i="254"/>
  <c r="N799" i="254" s="1"/>
  <c r="H800" i="254"/>
  <c r="AP800" i="254"/>
  <c r="L801" i="254"/>
  <c r="H802" i="254"/>
  <c r="AP802" i="254"/>
  <c r="L803" i="254"/>
  <c r="N803" i="254" s="1"/>
  <c r="H804" i="254"/>
  <c r="AP804" i="254"/>
  <c r="L805" i="254"/>
  <c r="H806" i="254"/>
  <c r="AP806" i="254"/>
  <c r="L807" i="254"/>
  <c r="I798" i="254"/>
  <c r="J798" i="254" s="1"/>
  <c r="K798" i="254" s="1"/>
  <c r="AQ798" i="254"/>
  <c r="I800" i="254"/>
  <c r="J800" i="254" s="1"/>
  <c r="K800" i="254" s="1"/>
  <c r="AQ800" i="254"/>
  <c r="I802" i="254"/>
  <c r="J802" i="254" s="1"/>
  <c r="K802" i="254" s="1"/>
  <c r="AQ802" i="254"/>
  <c r="I804" i="254"/>
  <c r="J804" i="254" s="1"/>
  <c r="K804" i="254" s="1"/>
  <c r="AQ804" i="254"/>
  <c r="I806" i="254"/>
  <c r="J806" i="254" s="1"/>
  <c r="K806" i="254" s="1"/>
  <c r="AQ806" i="254"/>
  <c r="M645" i="254"/>
  <c r="L798" i="254"/>
  <c r="N798" i="254" s="1"/>
  <c r="H799" i="254"/>
  <c r="L800" i="254"/>
  <c r="N800" i="254" s="1"/>
  <c r="H801" i="254"/>
  <c r="L802" i="254"/>
  <c r="N802" i="254" s="1"/>
  <c r="H803" i="254"/>
  <c r="L804" i="254"/>
  <c r="N804" i="254" s="1"/>
  <c r="H805" i="254"/>
  <c r="L806" i="254"/>
  <c r="N806" i="254" s="1"/>
  <c r="H807" i="254"/>
  <c r="AP14" i="254"/>
  <c r="H585" i="254"/>
  <c r="L645" i="254"/>
  <c r="G22" i="254"/>
  <c r="I22" i="254"/>
  <c r="J22" i="254" s="1"/>
  <c r="K22" i="254" s="1"/>
  <c r="G645" i="254"/>
  <c r="G30" i="254"/>
  <c r="H645" i="254"/>
  <c r="AP645" i="254"/>
  <c r="I645" i="254"/>
  <c r="J645" i="254" s="1"/>
  <c r="K645" i="254" s="1"/>
  <c r="M585" i="254"/>
  <c r="AP585" i="254"/>
  <c r="I585" i="254"/>
  <c r="J585" i="254" s="1"/>
  <c r="K585" i="254" s="1"/>
  <c r="L585" i="254"/>
  <c r="AQ585" i="254"/>
  <c r="M11" i="254"/>
  <c r="G27" i="254"/>
  <c r="AP16" i="254"/>
  <c r="AP8" i="254"/>
  <c r="G11" i="254"/>
  <c r="H27" i="254"/>
  <c r="H30" i="254"/>
  <c r="M7" i="254"/>
  <c r="L15" i="254"/>
  <c r="AP22" i="254"/>
  <c r="L27" i="254"/>
  <c r="AP30" i="254"/>
  <c r="M16" i="254"/>
  <c r="AQ30" i="254"/>
  <c r="M8" i="254"/>
  <c r="H22" i="254"/>
  <c r="H8" i="254"/>
  <c r="AQ16" i="254"/>
  <c r="AQ22" i="254"/>
  <c r="G19" i="254"/>
  <c r="G24" i="254"/>
  <c r="L25" i="254"/>
  <c r="G28" i="254"/>
  <c r="M3" i="254"/>
  <c r="AQ3" i="254"/>
  <c r="AP6" i="254"/>
  <c r="L7" i="254"/>
  <c r="AQ8" i="254"/>
  <c r="AQ11" i="254"/>
  <c r="H14" i="254"/>
  <c r="AQ17" i="254"/>
  <c r="H19" i="254"/>
  <c r="AQ20" i="254"/>
  <c r="H24" i="254"/>
  <c r="M29" i="254"/>
  <c r="AQ4" i="254"/>
  <c r="AQ9" i="254"/>
  <c r="AQ12" i="254"/>
  <c r="L14" i="254"/>
  <c r="H16" i="254"/>
  <c r="AQ21" i="254"/>
  <c r="G26" i="254"/>
  <c r="AO29" i="254"/>
  <c r="L30" i="254"/>
  <c r="L17" i="254"/>
  <c r="N17" i="254" s="1"/>
  <c r="G3" i="254"/>
  <c r="H6" i="254"/>
  <c r="H11" i="254"/>
  <c r="H3" i="254"/>
  <c r="L4" i="254"/>
  <c r="I6" i="254"/>
  <c r="J6" i="254" s="1"/>
  <c r="K6" i="254" s="1"/>
  <c r="G8" i="254"/>
  <c r="L9" i="254"/>
  <c r="M13" i="254"/>
  <c r="AQ14" i="254"/>
  <c r="I16" i="254"/>
  <c r="J16" i="254" s="1"/>
  <c r="K16" i="254" s="1"/>
  <c r="AP18" i="254"/>
  <c r="L19" i="254"/>
  <c r="AO21" i="254"/>
  <c r="AP24" i="254"/>
  <c r="M27" i="254"/>
  <c r="AP27" i="254"/>
  <c r="M30" i="254"/>
  <c r="I14" i="254"/>
  <c r="J14" i="254" s="1"/>
  <c r="K14" i="254" s="1"/>
  <c r="I24" i="254"/>
  <c r="J24" i="254" s="1"/>
  <c r="K24" i="254" s="1"/>
  <c r="L6" i="254"/>
  <c r="AO16" i="254"/>
  <c r="L23" i="254"/>
  <c r="AQ27" i="254"/>
  <c r="AP11" i="254"/>
  <c r="I19" i="254"/>
  <c r="J19" i="254" s="1"/>
  <c r="K19" i="254" s="1"/>
  <c r="M4" i="254"/>
  <c r="L3" i="254"/>
  <c r="M5" i="254"/>
  <c r="AQ6" i="254"/>
  <c r="AP10" i="254"/>
  <c r="L11" i="254"/>
  <c r="M19" i="254"/>
  <c r="AP19" i="254"/>
  <c r="M24" i="254"/>
  <c r="M25" i="254"/>
  <c r="M28" i="254"/>
  <c r="G5" i="254"/>
  <c r="AP5" i="254"/>
  <c r="M12" i="254"/>
  <c r="N12" i="254" s="1"/>
  <c r="AP13" i="254"/>
  <c r="M20" i="254"/>
  <c r="N20" i="254" s="1"/>
  <c r="I5" i="254"/>
  <c r="J5" i="254" s="1"/>
  <c r="K5" i="254" s="1"/>
  <c r="AO7" i="254"/>
  <c r="M9" i="254"/>
  <c r="AP31" i="254"/>
  <c r="M6" i="254"/>
  <c r="AP7" i="254"/>
  <c r="AO12" i="254"/>
  <c r="H15" i="254"/>
  <c r="AO20" i="254"/>
  <c r="M22" i="254"/>
  <c r="N22" i="254" s="1"/>
  <c r="AP23" i="254"/>
  <c r="I26" i="254"/>
  <c r="J26" i="254" s="1"/>
  <c r="K26" i="254" s="1"/>
  <c r="AQ26" i="254"/>
  <c r="H4" i="254"/>
  <c r="AP4" i="254"/>
  <c r="I7" i="254"/>
  <c r="J7" i="254" s="1"/>
  <c r="K7" i="254" s="1"/>
  <c r="AQ7" i="254"/>
  <c r="L8" i="254"/>
  <c r="G9" i="254"/>
  <c r="H12" i="254"/>
  <c r="AP12" i="254"/>
  <c r="I15" i="254"/>
  <c r="J15" i="254" s="1"/>
  <c r="K15" i="254" s="1"/>
  <c r="AQ15" i="254"/>
  <c r="L16" i="254"/>
  <c r="G17" i="254"/>
  <c r="AO17" i="254"/>
  <c r="H20" i="254"/>
  <c r="AP20" i="254"/>
  <c r="I23" i="254"/>
  <c r="J23" i="254" s="1"/>
  <c r="K23" i="254" s="1"/>
  <c r="AQ23" i="254"/>
  <c r="L24" i="254"/>
  <c r="G25" i="254"/>
  <c r="AO25" i="254"/>
  <c r="H28" i="254"/>
  <c r="AP28" i="254"/>
  <c r="H13" i="254"/>
  <c r="AO18" i="254"/>
  <c r="H21" i="254"/>
  <c r="H10" i="254"/>
  <c r="AQ13" i="254"/>
  <c r="G4" i="254"/>
  <c r="H7" i="254"/>
  <c r="I10" i="254"/>
  <c r="J10" i="254" s="1"/>
  <c r="K10" i="254" s="1"/>
  <c r="AQ10" i="254"/>
  <c r="G12" i="254"/>
  <c r="M14" i="254"/>
  <c r="AP15" i="254"/>
  <c r="I18" i="254"/>
  <c r="J18" i="254" s="1"/>
  <c r="K18" i="254" s="1"/>
  <c r="AQ18" i="254"/>
  <c r="G20" i="254"/>
  <c r="H23" i="254"/>
  <c r="AO28" i="254"/>
  <c r="I4" i="254"/>
  <c r="J4" i="254" s="1"/>
  <c r="K4" i="254" s="1"/>
  <c r="L5" i="254"/>
  <c r="AO6" i="254"/>
  <c r="H9" i="254"/>
  <c r="AP9" i="254"/>
  <c r="I12" i="254"/>
  <c r="J12" i="254" s="1"/>
  <c r="K12" i="254" s="1"/>
  <c r="L13" i="254"/>
  <c r="AO14" i="254"/>
  <c r="H17" i="254"/>
  <c r="AP17" i="254"/>
  <c r="I20" i="254"/>
  <c r="J20" i="254" s="1"/>
  <c r="K20" i="254" s="1"/>
  <c r="L21" i="254"/>
  <c r="N21" i="254" s="1"/>
  <c r="AO22" i="254"/>
  <c r="H25" i="254"/>
  <c r="AP25" i="254"/>
  <c r="I28" i="254"/>
  <c r="J28" i="254" s="1"/>
  <c r="K28" i="254" s="1"/>
  <c r="L29" i="254"/>
  <c r="M10" i="254"/>
  <c r="N10" i="254" s="1"/>
  <c r="AO10" i="254"/>
  <c r="I9" i="254"/>
  <c r="J9" i="254" s="1"/>
  <c r="K9" i="254" s="1"/>
  <c r="I17" i="254"/>
  <c r="J17" i="254" s="1"/>
  <c r="K17" i="254" s="1"/>
  <c r="L18" i="254"/>
  <c r="I25" i="254"/>
  <c r="J25" i="254" s="1"/>
  <c r="K25" i="254" s="1"/>
  <c r="L26" i="254"/>
  <c r="M26" i="254"/>
  <c r="G13" i="254"/>
  <c r="M15" i="254"/>
  <c r="G21" i="254"/>
  <c r="M23" i="254"/>
  <c r="L28" i="254"/>
  <c r="G29" i="254"/>
  <c r="H5" i="254"/>
  <c r="AP21" i="254"/>
  <c r="H29" i="254"/>
  <c r="AP29" i="254"/>
  <c r="H18" i="254"/>
  <c r="I21" i="254"/>
  <c r="J21" i="254" s="1"/>
  <c r="K21" i="254" s="1"/>
  <c r="H26" i="254"/>
  <c r="I29" i="254"/>
  <c r="J29" i="254" s="1"/>
  <c r="K29" i="254" s="1"/>
  <c r="I31" i="254"/>
  <c r="J31" i="254" s="1"/>
  <c r="K31" i="254" s="1"/>
  <c r="AQ31" i="254"/>
  <c r="L31" i="254"/>
  <c r="M31" i="254"/>
  <c r="G31" i="254"/>
  <c r="H31" i="254"/>
  <c r="F408" i="254"/>
  <c r="M408" i="254" s="1"/>
  <c r="F407" i="254"/>
  <c r="M407" i="254" s="1"/>
  <c r="F406" i="254"/>
  <c r="M406" i="254" s="1"/>
  <c r="F405" i="254"/>
  <c r="M405" i="254" s="1"/>
  <c r="F404" i="254"/>
  <c r="M404" i="254" s="1"/>
  <c r="F403" i="254"/>
  <c r="M403" i="254" s="1"/>
  <c r="F402" i="254"/>
  <c r="M402" i="254" s="1"/>
  <c r="F401" i="254"/>
  <c r="M401" i="254" s="1"/>
  <c r="F400" i="254"/>
  <c r="AQ400" i="254" s="1"/>
  <c r="F399" i="254"/>
  <c r="M399" i="254" s="1"/>
  <c r="F398" i="254"/>
  <c r="M398" i="254" s="1"/>
  <c r="F397" i="254"/>
  <c r="M397" i="254" s="1"/>
  <c r="F396" i="254"/>
  <c r="M396" i="254" s="1"/>
  <c r="F395" i="254"/>
  <c r="M395" i="254" s="1"/>
  <c r="F394" i="254"/>
  <c r="G394" i="254" s="1"/>
  <c r="F393" i="254"/>
  <c r="M393" i="254" s="1"/>
  <c r="F392" i="254"/>
  <c r="M392" i="254" s="1"/>
  <c r="F391" i="254"/>
  <c r="M391" i="254" s="1"/>
  <c r="F390" i="254"/>
  <c r="AQ390" i="254" s="1"/>
  <c r="AO408" i="254"/>
  <c r="AO407" i="254"/>
  <c r="AO406" i="254"/>
  <c r="AO405" i="254"/>
  <c r="AO404" i="254"/>
  <c r="AO403" i="254"/>
  <c r="AO402" i="254"/>
  <c r="AO401" i="254"/>
  <c r="AO400" i="254"/>
  <c r="AO399" i="254"/>
  <c r="AO398" i="254"/>
  <c r="AO397" i="254"/>
  <c r="AO396" i="254"/>
  <c r="AO395" i="254"/>
  <c r="AO394" i="254"/>
  <c r="AO393" i="254"/>
  <c r="AO392" i="254"/>
  <c r="AO391" i="254"/>
  <c r="AO390" i="254"/>
  <c r="F258" i="254"/>
  <c r="AQ258" i="254" s="1"/>
  <c r="F257" i="254"/>
  <c r="M257" i="254" s="1"/>
  <c r="F256" i="254"/>
  <c r="H256" i="254" s="1"/>
  <c r="F255" i="254"/>
  <c r="L255" i="254" s="1"/>
  <c r="F254" i="254"/>
  <c r="M254" i="254" s="1"/>
  <c r="F253" i="254"/>
  <c r="AQ253" i="254" s="1"/>
  <c r="F252" i="254"/>
  <c r="M252" i="254" s="1"/>
  <c r="F251" i="254"/>
  <c r="H251" i="254" s="1"/>
  <c r="F250" i="254"/>
  <c r="M250" i="254" s="1"/>
  <c r="F249" i="254"/>
  <c r="M249" i="254" s="1"/>
  <c r="F248" i="254"/>
  <c r="AQ248" i="254" s="1"/>
  <c r="F247" i="254"/>
  <c r="M247" i="254" s="1"/>
  <c r="F246" i="254"/>
  <c r="M246" i="254" s="1"/>
  <c r="F245" i="254"/>
  <c r="AQ245" i="254" s="1"/>
  <c r="F244" i="254"/>
  <c r="L244" i="254" s="1"/>
  <c r="F243" i="254"/>
  <c r="M243" i="254" s="1"/>
  <c r="F242" i="254"/>
  <c r="L242" i="254" s="1"/>
  <c r="F241" i="254"/>
  <c r="I241" i="254" s="1"/>
  <c r="J241" i="254" s="1"/>
  <c r="K241" i="254" s="1"/>
  <c r="F240" i="254"/>
  <c r="AQ240" i="254" s="1"/>
  <c r="F239" i="254"/>
  <c r="AQ239" i="254" s="1"/>
  <c r="F238" i="254"/>
  <c r="M238" i="254" s="1"/>
  <c r="F237" i="254"/>
  <c r="M237" i="254" s="1"/>
  <c r="F236" i="254"/>
  <c r="L236" i="254" s="1"/>
  <c r="F235" i="254"/>
  <c r="AP235" i="254" s="1"/>
  <c r="F234" i="254"/>
  <c r="AQ234" i="254" s="1"/>
  <c r="F233" i="254"/>
  <c r="AQ233" i="254" s="1"/>
  <c r="F232" i="254"/>
  <c r="AQ232" i="254" s="1"/>
  <c r="F231" i="254"/>
  <c r="AQ231" i="254" s="1"/>
  <c r="F230" i="254"/>
  <c r="M230" i="254" s="1"/>
  <c r="F229" i="254"/>
  <c r="AQ229" i="254" s="1"/>
  <c r="F228" i="254"/>
  <c r="AO258" i="254"/>
  <c r="AO257" i="254"/>
  <c r="AO256" i="254"/>
  <c r="AO255" i="254"/>
  <c r="AO254" i="254"/>
  <c r="AO253" i="254"/>
  <c r="AO252" i="254"/>
  <c r="AO251" i="254"/>
  <c r="AO250" i="254"/>
  <c r="AO249" i="254"/>
  <c r="AO248" i="254"/>
  <c r="AO247" i="254"/>
  <c r="AO246" i="254"/>
  <c r="AO245" i="254"/>
  <c r="AO244" i="254"/>
  <c r="AO243" i="254"/>
  <c r="AO242" i="254"/>
  <c r="AO241" i="254"/>
  <c r="AO240" i="254"/>
  <c r="AO239" i="254"/>
  <c r="AO238" i="254"/>
  <c r="AO237" i="254"/>
  <c r="AO236" i="254"/>
  <c r="AO235" i="254"/>
  <c r="AO234" i="254"/>
  <c r="L234" i="254"/>
  <c r="AO233" i="254"/>
  <c r="AO232" i="254"/>
  <c r="AO231" i="254"/>
  <c r="AO230" i="254"/>
  <c r="AO229" i="254"/>
  <c r="F51" i="254"/>
  <c r="F50" i="254"/>
  <c r="F49" i="254"/>
  <c r="F48" i="254"/>
  <c r="F47" i="254"/>
  <c r="F46" i="254"/>
  <c r="F45" i="254"/>
  <c r="AQ45" i="254" s="1"/>
  <c r="F44" i="254"/>
  <c r="F43" i="254"/>
  <c r="F42" i="254"/>
  <c r="M42" i="254" s="1"/>
  <c r="F41" i="254"/>
  <c r="AQ41" i="254" s="1"/>
  <c r="F40" i="254"/>
  <c r="M40" i="254" s="1"/>
  <c r="F39" i="254"/>
  <c r="AQ39" i="254" s="1"/>
  <c r="F38" i="254"/>
  <c r="M38" i="254" s="1"/>
  <c r="F37" i="254"/>
  <c r="AQ37" i="254" s="1"/>
  <c r="F35" i="254"/>
  <c r="F34" i="254"/>
  <c r="F33" i="254"/>
  <c r="F32" i="254"/>
  <c r="G2" i="254"/>
  <c r="AO50" i="254"/>
  <c r="AO49" i="254"/>
  <c r="AO48" i="254"/>
  <c r="D47" i="254"/>
  <c r="AO47" i="254" s="1"/>
  <c r="D46" i="254"/>
  <c r="AO46" i="254" s="1"/>
  <c r="D44" i="254"/>
  <c r="AO44" i="254" s="1"/>
  <c r="AO51" i="254"/>
  <c r="D35" i="254"/>
  <c r="AO35" i="254" s="1"/>
  <c r="D34" i="254"/>
  <c r="AO34" i="254" s="1"/>
  <c r="D33" i="254"/>
  <c r="AO33" i="254" s="1"/>
  <c r="D32" i="254"/>
  <c r="AO32" i="254" s="1"/>
  <c r="AO2" i="254"/>
  <c r="AO43" i="254"/>
  <c r="AO45" i="254"/>
  <c r="AO42" i="254"/>
  <c r="AO41" i="254"/>
  <c r="AO40" i="254"/>
  <c r="AO39" i="254"/>
  <c r="AO38" i="254"/>
  <c r="AO37" i="254"/>
  <c r="AO36" i="254"/>
  <c r="F36" i="254"/>
  <c r="M36" i="254" s="1"/>
  <c r="F52" i="254"/>
  <c r="G52" i="254" s="1"/>
  <c r="AO52" i="254"/>
  <c r="E53" i="254"/>
  <c r="F53" i="254"/>
  <c r="I53" i="254" s="1"/>
  <c r="J53" i="254" s="1"/>
  <c r="K53" i="254" s="1"/>
  <c r="AO53" i="254"/>
  <c r="D54" i="254"/>
  <c r="F54" i="254"/>
  <c r="G54" i="254" s="1"/>
  <c r="F55" i="254"/>
  <c r="H55" i="254" s="1"/>
  <c r="AO55" i="254"/>
  <c r="E56" i="254"/>
  <c r="F56" i="254"/>
  <c r="AP56" i="254" s="1"/>
  <c r="AO56" i="254"/>
  <c r="E57" i="254"/>
  <c r="F57" i="254"/>
  <c r="G57" i="254" s="1"/>
  <c r="AO57" i="254"/>
  <c r="F58" i="254"/>
  <c r="L58" i="254" s="1"/>
  <c r="AO58" i="254"/>
  <c r="F59" i="254"/>
  <c r="G59" i="254" s="1"/>
  <c r="AO59" i="254"/>
  <c r="F60" i="254"/>
  <c r="L60" i="254" s="1"/>
  <c r="AO60" i="254"/>
  <c r="E61" i="254"/>
  <c r="F61" i="254"/>
  <c r="M61" i="254" s="1"/>
  <c r="AO61" i="254"/>
  <c r="F62" i="254"/>
  <c r="I62" i="254" s="1"/>
  <c r="J62" i="254" s="1"/>
  <c r="K62" i="254" s="1"/>
  <c r="AO62" i="254"/>
  <c r="F63" i="254"/>
  <c r="M63" i="254" s="1"/>
  <c r="AO63" i="254"/>
  <c r="F64" i="254"/>
  <c r="I64" i="254" s="1"/>
  <c r="J64" i="254" s="1"/>
  <c r="K64" i="254" s="1"/>
  <c r="AO64" i="254"/>
  <c r="F65" i="254"/>
  <c r="M65" i="254" s="1"/>
  <c r="AO65" i="254"/>
  <c r="F66" i="254"/>
  <c r="I66" i="254" s="1"/>
  <c r="J66" i="254" s="1"/>
  <c r="K66" i="254" s="1"/>
  <c r="AO66" i="254"/>
  <c r="F67" i="254"/>
  <c r="M67" i="254" s="1"/>
  <c r="AO67" i="254"/>
  <c r="F68" i="254"/>
  <c r="I68" i="254" s="1"/>
  <c r="J68" i="254" s="1"/>
  <c r="K68" i="254" s="1"/>
  <c r="AO68" i="254"/>
  <c r="F69" i="254"/>
  <c r="M69" i="254" s="1"/>
  <c r="AO69" i="254"/>
  <c r="E70" i="254"/>
  <c r="F70" i="254"/>
  <c r="H70" i="254" s="1"/>
  <c r="AO70" i="254"/>
  <c r="E71" i="254"/>
  <c r="F71" i="254"/>
  <c r="G71" i="254" s="1"/>
  <c r="AO71" i="254"/>
  <c r="N18" i="254" l="1"/>
  <c r="N807" i="254"/>
  <c r="N801" i="254"/>
  <c r="N645" i="254"/>
  <c r="N805" i="254"/>
  <c r="N797" i="254"/>
  <c r="G245" i="254"/>
  <c r="N16" i="254"/>
  <c r="N11" i="254"/>
  <c r="M258" i="254"/>
  <c r="AQ398" i="254"/>
  <c r="N585" i="254"/>
  <c r="AQ404" i="254"/>
  <c r="N13" i="254"/>
  <c r="N19" i="254"/>
  <c r="N25" i="254"/>
  <c r="N27" i="254"/>
  <c r="N14" i="254"/>
  <c r="N7" i="254"/>
  <c r="N4" i="254"/>
  <c r="N8" i="254"/>
  <c r="N23" i="254"/>
  <c r="N15" i="254"/>
  <c r="N26" i="254"/>
  <c r="N9" i="254"/>
  <c r="N3" i="254"/>
  <c r="N24" i="254"/>
  <c r="AQ392" i="254"/>
  <c r="N28" i="254"/>
  <c r="G231" i="254"/>
  <c r="N5" i="254"/>
  <c r="N29" i="254"/>
  <c r="N6" i="254"/>
  <c r="N30" i="254"/>
  <c r="AQ408" i="254"/>
  <c r="G408" i="254"/>
  <c r="AQ406" i="254"/>
  <c r="G233" i="254"/>
  <c r="H62" i="254"/>
  <c r="M71" i="254"/>
  <c r="N31" i="254"/>
  <c r="G404" i="254"/>
  <c r="M400" i="254"/>
  <c r="AQ396" i="254"/>
  <c r="I67" i="254"/>
  <c r="J67" i="254" s="1"/>
  <c r="K67" i="254" s="1"/>
  <c r="AQ60" i="254"/>
  <c r="M390" i="254"/>
  <c r="G400" i="254"/>
  <c r="G392" i="254"/>
  <c r="G398" i="254"/>
  <c r="G406" i="254"/>
  <c r="G390" i="254"/>
  <c r="AQ394" i="254"/>
  <c r="M394" i="254"/>
  <c r="AQ402" i="254"/>
  <c r="G402" i="254"/>
  <c r="G396" i="254"/>
  <c r="M239" i="254"/>
  <c r="G391" i="254"/>
  <c r="G393" i="254"/>
  <c r="G395" i="254"/>
  <c r="G397" i="254"/>
  <c r="G399" i="254"/>
  <c r="G401" i="254"/>
  <c r="G403" i="254"/>
  <c r="G405" i="254"/>
  <c r="G407" i="254"/>
  <c r="G239" i="254"/>
  <c r="H247" i="254"/>
  <c r="I258" i="254"/>
  <c r="J258" i="254" s="1"/>
  <c r="K258" i="254" s="1"/>
  <c r="L390" i="254"/>
  <c r="H391" i="254"/>
  <c r="AP391" i="254"/>
  <c r="L392" i="254"/>
  <c r="N392" i="254" s="1"/>
  <c r="H393" i="254"/>
  <c r="AP393" i="254"/>
  <c r="L394" i="254"/>
  <c r="H395" i="254"/>
  <c r="AP395" i="254"/>
  <c r="L396" i="254"/>
  <c r="N396" i="254" s="1"/>
  <c r="H397" i="254"/>
  <c r="AP397" i="254"/>
  <c r="L398" i="254"/>
  <c r="N398" i="254" s="1"/>
  <c r="H399" i="254"/>
  <c r="AP399" i="254"/>
  <c r="L400" i="254"/>
  <c r="H401" i="254"/>
  <c r="AP401" i="254"/>
  <c r="L402" i="254"/>
  <c r="N402" i="254" s="1"/>
  <c r="H403" i="254"/>
  <c r="AP403" i="254"/>
  <c r="L404" i="254"/>
  <c r="N404" i="254" s="1"/>
  <c r="H405" i="254"/>
  <c r="AP405" i="254"/>
  <c r="L406" i="254"/>
  <c r="N406" i="254" s="1"/>
  <c r="H407" i="254"/>
  <c r="AP407" i="254"/>
  <c r="L408" i="254"/>
  <c r="N408" i="254" s="1"/>
  <c r="I247" i="254"/>
  <c r="J247" i="254" s="1"/>
  <c r="K247" i="254" s="1"/>
  <c r="I393" i="254"/>
  <c r="J393" i="254" s="1"/>
  <c r="K393" i="254" s="1"/>
  <c r="I395" i="254"/>
  <c r="J395" i="254" s="1"/>
  <c r="K395" i="254" s="1"/>
  <c r="AQ395" i="254"/>
  <c r="I397" i="254"/>
  <c r="J397" i="254" s="1"/>
  <c r="K397" i="254" s="1"/>
  <c r="I399" i="254"/>
  <c r="J399" i="254" s="1"/>
  <c r="K399" i="254" s="1"/>
  <c r="AQ399" i="254"/>
  <c r="I401" i="254"/>
  <c r="J401" i="254" s="1"/>
  <c r="K401" i="254" s="1"/>
  <c r="AQ401" i="254"/>
  <c r="I403" i="254"/>
  <c r="J403" i="254" s="1"/>
  <c r="K403" i="254" s="1"/>
  <c r="AQ403" i="254"/>
  <c r="I405" i="254"/>
  <c r="J405" i="254" s="1"/>
  <c r="K405" i="254" s="1"/>
  <c r="AQ405" i="254"/>
  <c r="I407" i="254"/>
  <c r="J407" i="254" s="1"/>
  <c r="K407" i="254" s="1"/>
  <c r="AQ407" i="254"/>
  <c r="H231" i="254"/>
  <c r="G255" i="254"/>
  <c r="I391" i="254"/>
  <c r="J391" i="254" s="1"/>
  <c r="K391" i="254" s="1"/>
  <c r="AQ391" i="254"/>
  <c r="AQ393" i="254"/>
  <c r="AQ397" i="254"/>
  <c r="AQ58" i="254"/>
  <c r="L231" i="254"/>
  <c r="AQ255" i="254"/>
  <c r="H390" i="254"/>
  <c r="AP390" i="254"/>
  <c r="L391" i="254"/>
  <c r="N391" i="254" s="1"/>
  <c r="H392" i="254"/>
  <c r="AP392" i="254"/>
  <c r="L393" i="254"/>
  <c r="N393" i="254" s="1"/>
  <c r="H394" i="254"/>
  <c r="AP394" i="254"/>
  <c r="L395" i="254"/>
  <c r="N395" i="254" s="1"/>
  <c r="H396" i="254"/>
  <c r="AP396" i="254"/>
  <c r="L397" i="254"/>
  <c r="N397" i="254" s="1"/>
  <c r="H398" i="254"/>
  <c r="AP398" i="254"/>
  <c r="L399" i="254"/>
  <c r="N399" i="254" s="1"/>
  <c r="H400" i="254"/>
  <c r="AP400" i="254"/>
  <c r="L401" i="254"/>
  <c r="N401" i="254" s="1"/>
  <c r="H402" i="254"/>
  <c r="AP402" i="254"/>
  <c r="L403" i="254"/>
  <c r="N403" i="254" s="1"/>
  <c r="H404" i="254"/>
  <c r="AP404" i="254"/>
  <c r="L405" i="254"/>
  <c r="N405" i="254" s="1"/>
  <c r="H406" i="254"/>
  <c r="AP406" i="254"/>
  <c r="L407" i="254"/>
  <c r="N407" i="254" s="1"/>
  <c r="H408" i="254"/>
  <c r="AP408" i="254"/>
  <c r="I231" i="254"/>
  <c r="J231" i="254" s="1"/>
  <c r="K231" i="254" s="1"/>
  <c r="AP255" i="254"/>
  <c r="I58" i="254"/>
  <c r="J58" i="254" s="1"/>
  <c r="K58" i="254" s="1"/>
  <c r="M231" i="254"/>
  <c r="I256" i="254"/>
  <c r="J256" i="254" s="1"/>
  <c r="K256" i="254" s="1"/>
  <c r="I390" i="254"/>
  <c r="J390" i="254" s="1"/>
  <c r="I392" i="254"/>
  <c r="J392" i="254" s="1"/>
  <c r="K392" i="254" s="1"/>
  <c r="I394" i="254"/>
  <c r="J394" i="254" s="1"/>
  <c r="K394" i="254" s="1"/>
  <c r="I396" i="254"/>
  <c r="J396" i="254" s="1"/>
  <c r="K396" i="254" s="1"/>
  <c r="I398" i="254"/>
  <c r="J398" i="254" s="1"/>
  <c r="K398" i="254" s="1"/>
  <c r="I400" i="254"/>
  <c r="J400" i="254" s="1"/>
  <c r="K400" i="254" s="1"/>
  <c r="I402" i="254"/>
  <c r="J402" i="254" s="1"/>
  <c r="K402" i="254" s="1"/>
  <c r="I404" i="254"/>
  <c r="J404" i="254" s="1"/>
  <c r="K404" i="254" s="1"/>
  <c r="I406" i="254"/>
  <c r="J406" i="254" s="1"/>
  <c r="K406" i="254" s="1"/>
  <c r="I408" i="254"/>
  <c r="J408" i="254" s="1"/>
  <c r="K408" i="254" s="1"/>
  <c r="AP71" i="254"/>
  <c r="I239" i="254"/>
  <c r="J239" i="254" s="1"/>
  <c r="K239" i="254" s="1"/>
  <c r="AQ247" i="254"/>
  <c r="L239" i="254"/>
  <c r="N239" i="254" s="1"/>
  <c r="M245" i="254"/>
  <c r="H255" i="254"/>
  <c r="I60" i="254"/>
  <c r="J60" i="254" s="1"/>
  <c r="K60" i="254" s="1"/>
  <c r="H239" i="254"/>
  <c r="AP247" i="254"/>
  <c r="AQ243" i="254"/>
  <c r="M229" i="254"/>
  <c r="AP239" i="254"/>
  <c r="L247" i="254"/>
  <c r="N247" i="254" s="1"/>
  <c r="I255" i="254"/>
  <c r="J255" i="254" s="1"/>
  <c r="K255" i="254" s="1"/>
  <c r="L240" i="254"/>
  <c r="G247" i="254"/>
  <c r="L252" i="254"/>
  <c r="N252" i="254" s="1"/>
  <c r="M255" i="254"/>
  <c r="N255" i="254" s="1"/>
  <c r="G237" i="254"/>
  <c r="AP231" i="254"/>
  <c r="M244" i="254"/>
  <c r="N244" i="254" s="1"/>
  <c r="H252" i="254"/>
  <c r="H235" i="254"/>
  <c r="G249" i="254"/>
  <c r="AQ249" i="254"/>
  <c r="I249" i="254"/>
  <c r="J249" i="254" s="1"/>
  <c r="K249" i="254" s="1"/>
  <c r="M236" i="254"/>
  <c r="N236" i="254" s="1"/>
  <c r="AQ241" i="254"/>
  <c r="AP244" i="254"/>
  <c r="L250" i="254"/>
  <c r="N250" i="254" s="1"/>
  <c r="G236" i="254"/>
  <c r="AQ242" i="254"/>
  <c r="I233" i="254"/>
  <c r="J233" i="254" s="1"/>
  <c r="K233" i="254" s="1"/>
  <c r="AP236" i="254"/>
  <c r="L235" i="254"/>
  <c r="L256" i="254"/>
  <c r="I251" i="254"/>
  <c r="J251" i="254" s="1"/>
  <c r="K251" i="254" s="1"/>
  <c r="L232" i="254"/>
  <c r="M235" i="254"/>
  <c r="H244" i="254"/>
  <c r="L248" i="254"/>
  <c r="L251" i="254"/>
  <c r="G252" i="254"/>
  <c r="G256" i="254"/>
  <c r="M251" i="254"/>
  <c r="AP252" i="254"/>
  <c r="AP256" i="254"/>
  <c r="AQ235" i="254"/>
  <c r="H243" i="254"/>
  <c r="G244" i="254"/>
  <c r="AQ256" i="254"/>
  <c r="AP251" i="254"/>
  <c r="H236" i="254"/>
  <c r="G243" i="254"/>
  <c r="AQ251" i="254"/>
  <c r="M256" i="254"/>
  <c r="I243" i="254"/>
  <c r="J243" i="254" s="1"/>
  <c r="K243" i="254" s="1"/>
  <c r="AP243" i="254"/>
  <c r="M233" i="254"/>
  <c r="I235" i="254"/>
  <c r="J235" i="254" s="1"/>
  <c r="K235" i="254" s="1"/>
  <c r="AQ250" i="254"/>
  <c r="G251" i="254"/>
  <c r="M241" i="254"/>
  <c r="G235" i="254"/>
  <c r="AQ237" i="254"/>
  <c r="L243" i="254"/>
  <c r="N243" i="254" s="1"/>
  <c r="G257" i="254"/>
  <c r="G241" i="254"/>
  <c r="L229" i="254"/>
  <c r="G230" i="254"/>
  <c r="M232" i="254"/>
  <c r="H233" i="254"/>
  <c r="AP233" i="254"/>
  <c r="I236" i="254"/>
  <c r="J236" i="254" s="1"/>
  <c r="K236" i="254" s="1"/>
  <c r="AQ236" i="254"/>
  <c r="L237" i="254"/>
  <c r="N237" i="254" s="1"/>
  <c r="G238" i="254"/>
  <c r="M240" i="254"/>
  <c r="H241" i="254"/>
  <c r="AP241" i="254"/>
  <c r="I244" i="254"/>
  <c r="J244" i="254" s="1"/>
  <c r="K244" i="254" s="1"/>
  <c r="AQ244" i="254"/>
  <c r="L245" i="254"/>
  <c r="G246" i="254"/>
  <c r="M248" i="254"/>
  <c r="H249" i="254"/>
  <c r="AP249" i="254"/>
  <c r="I252" i="254"/>
  <c r="J252" i="254" s="1"/>
  <c r="K252" i="254" s="1"/>
  <c r="AQ252" i="254"/>
  <c r="L253" i="254"/>
  <c r="G254" i="254"/>
  <c r="H257" i="254"/>
  <c r="AP257" i="254"/>
  <c r="M253" i="254"/>
  <c r="H254" i="254"/>
  <c r="AP254" i="254"/>
  <c r="I257" i="254"/>
  <c r="J257" i="254" s="1"/>
  <c r="K257" i="254" s="1"/>
  <c r="AQ257" i="254"/>
  <c r="L258" i="254"/>
  <c r="H230" i="254"/>
  <c r="AP238" i="254"/>
  <c r="I230" i="254"/>
  <c r="J230" i="254" s="1"/>
  <c r="K230" i="254" s="1"/>
  <c r="AQ230" i="254"/>
  <c r="G232" i="254"/>
  <c r="M234" i="254"/>
  <c r="N234" i="254" s="1"/>
  <c r="I238" i="254"/>
  <c r="J238" i="254" s="1"/>
  <c r="K238" i="254" s="1"/>
  <c r="AQ238" i="254"/>
  <c r="G240" i="254"/>
  <c r="M242" i="254"/>
  <c r="N242" i="254" s="1"/>
  <c r="I246" i="254"/>
  <c r="J246" i="254" s="1"/>
  <c r="K246" i="254" s="1"/>
  <c r="AQ246" i="254"/>
  <c r="G248" i="254"/>
  <c r="I254" i="254"/>
  <c r="J254" i="254" s="1"/>
  <c r="K254" i="254" s="1"/>
  <c r="AQ254" i="254"/>
  <c r="G229" i="254"/>
  <c r="H232" i="254"/>
  <c r="H240" i="254"/>
  <c r="H248" i="254"/>
  <c r="AP248" i="254"/>
  <c r="G253" i="254"/>
  <c r="AP230" i="254"/>
  <c r="AP246" i="254"/>
  <c r="AP232" i="254"/>
  <c r="AP240" i="254"/>
  <c r="H229" i="254"/>
  <c r="AP229" i="254"/>
  <c r="I232" i="254"/>
  <c r="J232" i="254" s="1"/>
  <c r="K232" i="254" s="1"/>
  <c r="L233" i="254"/>
  <c r="G234" i="254"/>
  <c r="H237" i="254"/>
  <c r="AP237" i="254"/>
  <c r="I240" i="254"/>
  <c r="J240" i="254" s="1"/>
  <c r="K240" i="254" s="1"/>
  <c r="L241" i="254"/>
  <c r="G242" i="254"/>
  <c r="H245" i="254"/>
  <c r="AP245" i="254"/>
  <c r="I248" i="254"/>
  <c r="J248" i="254" s="1"/>
  <c r="K248" i="254" s="1"/>
  <c r="L249" i="254"/>
  <c r="N249" i="254" s="1"/>
  <c r="G250" i="254"/>
  <c r="H253" i="254"/>
  <c r="AP253" i="254"/>
  <c r="L257" i="254"/>
  <c r="N257" i="254" s="1"/>
  <c r="G258" i="254"/>
  <c r="H238" i="254"/>
  <c r="I229" i="254"/>
  <c r="J229" i="254" s="1"/>
  <c r="K229" i="254" s="1"/>
  <c r="L230" i="254"/>
  <c r="N230" i="254" s="1"/>
  <c r="H234" i="254"/>
  <c r="AP234" i="254"/>
  <c r="I237" i="254"/>
  <c r="J237" i="254" s="1"/>
  <c r="K237" i="254" s="1"/>
  <c r="L238" i="254"/>
  <c r="N238" i="254" s="1"/>
  <c r="H242" i="254"/>
  <c r="AP242" i="254"/>
  <c r="I245" i="254"/>
  <c r="J245" i="254" s="1"/>
  <c r="K245" i="254" s="1"/>
  <c r="L246" i="254"/>
  <c r="N246" i="254" s="1"/>
  <c r="H250" i="254"/>
  <c r="AP250" i="254"/>
  <c r="I253" i="254"/>
  <c r="J253" i="254" s="1"/>
  <c r="K253" i="254" s="1"/>
  <c r="L254" i="254"/>
  <c r="N254" i="254" s="1"/>
  <c r="H258" i="254"/>
  <c r="AP258" i="254"/>
  <c r="H246" i="254"/>
  <c r="I234" i="254"/>
  <c r="J234" i="254" s="1"/>
  <c r="K234" i="254" s="1"/>
  <c r="I242" i="254"/>
  <c r="J242" i="254" s="1"/>
  <c r="K242" i="254" s="1"/>
  <c r="I250" i="254"/>
  <c r="J250" i="254" s="1"/>
  <c r="K250" i="254" s="1"/>
  <c r="AP54" i="254"/>
  <c r="I56" i="254"/>
  <c r="J56" i="254" s="1"/>
  <c r="K56" i="254" s="1"/>
  <c r="H53" i="254"/>
  <c r="AP62" i="254"/>
  <c r="G69" i="254"/>
  <c r="AP57" i="254"/>
  <c r="G62" i="254"/>
  <c r="M56" i="254"/>
  <c r="M54" i="254"/>
  <c r="I65" i="254"/>
  <c r="J65" i="254" s="1"/>
  <c r="K65" i="254" s="1"/>
  <c r="M62" i="254"/>
  <c r="L56" i="254"/>
  <c r="AQ69" i="254"/>
  <c r="L69" i="254"/>
  <c r="N69" i="254" s="1"/>
  <c r="G53" i="254"/>
  <c r="I69" i="254"/>
  <c r="J69" i="254" s="1"/>
  <c r="K69" i="254" s="1"/>
  <c r="AQ56" i="254"/>
  <c r="AP66" i="254"/>
  <c r="H56" i="254"/>
  <c r="G70" i="254"/>
  <c r="AQ63" i="254"/>
  <c r="G56" i="254"/>
  <c r="M66" i="254"/>
  <c r="AP53" i="254"/>
  <c r="M52" i="254"/>
  <c r="AP52" i="254"/>
  <c r="L52" i="254"/>
  <c r="AQ67" i="254"/>
  <c r="M53" i="254"/>
  <c r="I52" i="254"/>
  <c r="J52" i="254" s="1"/>
  <c r="K52" i="254" s="1"/>
  <c r="M50" i="254"/>
  <c r="AQ49" i="254"/>
  <c r="M46" i="254"/>
  <c r="M44" i="254"/>
  <c r="AQ47" i="254"/>
  <c r="AQ51" i="254"/>
  <c r="M48" i="254"/>
  <c r="M32" i="254"/>
  <c r="AQ43" i="254"/>
  <c r="AQ33" i="254"/>
  <c r="I2" i="254"/>
  <c r="J2" i="254" s="1"/>
  <c r="H2" i="254"/>
  <c r="AQ2" i="254"/>
  <c r="M34" i="254"/>
  <c r="AQ35" i="254"/>
  <c r="G32" i="254"/>
  <c r="G36" i="254"/>
  <c r="G38" i="254"/>
  <c r="G42" i="254"/>
  <c r="G44" i="254"/>
  <c r="H66" i="254"/>
  <c r="AP64" i="254"/>
  <c r="L63" i="254"/>
  <c r="N63" i="254" s="1"/>
  <c r="AP60" i="254"/>
  <c r="M59" i="254"/>
  <c r="AP58" i="254"/>
  <c r="M57" i="254"/>
  <c r="I54" i="254"/>
  <c r="J54" i="254" s="1"/>
  <c r="K54" i="254" s="1"/>
  <c r="H32" i="254"/>
  <c r="AP32" i="254"/>
  <c r="L33" i="254"/>
  <c r="H34" i="254"/>
  <c r="AP34" i="254"/>
  <c r="L35" i="254"/>
  <c r="H36" i="254"/>
  <c r="AP36" i="254"/>
  <c r="L37" i="254"/>
  <c r="H38" i="254"/>
  <c r="AP38" i="254"/>
  <c r="L39" i="254"/>
  <c r="H40" i="254"/>
  <c r="AP40" i="254"/>
  <c r="L41" i="254"/>
  <c r="H42" i="254"/>
  <c r="AP42" i="254"/>
  <c r="L43" i="254"/>
  <c r="H44" i="254"/>
  <c r="AP44" i="254"/>
  <c r="L45" i="254"/>
  <c r="H46" i="254"/>
  <c r="AP46" i="254"/>
  <c r="L47" i="254"/>
  <c r="H48" i="254"/>
  <c r="AP48" i="254"/>
  <c r="L49" i="254"/>
  <c r="H50" i="254"/>
  <c r="AP50" i="254"/>
  <c r="L51" i="254"/>
  <c r="G34" i="254"/>
  <c r="G40" i="254"/>
  <c r="G46" i="254"/>
  <c r="G48" i="254"/>
  <c r="G50" i="254"/>
  <c r="L71" i="254"/>
  <c r="AP68" i="254"/>
  <c r="L67" i="254"/>
  <c r="N67" i="254" s="1"/>
  <c r="G66" i="254"/>
  <c r="I63" i="254"/>
  <c r="J63" i="254" s="1"/>
  <c r="K63" i="254" s="1"/>
  <c r="AQ61" i="254"/>
  <c r="L59" i="254"/>
  <c r="L57" i="254"/>
  <c r="H54" i="254"/>
  <c r="I32" i="254"/>
  <c r="J32" i="254" s="1"/>
  <c r="K32" i="254" s="1"/>
  <c r="AQ32" i="254"/>
  <c r="M33" i="254"/>
  <c r="I34" i="254"/>
  <c r="J34" i="254" s="1"/>
  <c r="K34" i="254" s="1"/>
  <c r="AQ34" i="254"/>
  <c r="M35" i="254"/>
  <c r="I36" i="254"/>
  <c r="J36" i="254" s="1"/>
  <c r="K36" i="254" s="1"/>
  <c r="AQ36" i="254"/>
  <c r="M37" i="254"/>
  <c r="I38" i="254"/>
  <c r="J38" i="254" s="1"/>
  <c r="K38" i="254" s="1"/>
  <c r="AQ38" i="254"/>
  <c r="M39" i="254"/>
  <c r="I40" i="254"/>
  <c r="J40" i="254" s="1"/>
  <c r="K40" i="254" s="1"/>
  <c r="AQ40" i="254"/>
  <c r="M41" i="254"/>
  <c r="I42" i="254"/>
  <c r="J42" i="254" s="1"/>
  <c r="K42" i="254" s="1"/>
  <c r="AQ42" i="254"/>
  <c r="M43" i="254"/>
  <c r="I44" i="254"/>
  <c r="J44" i="254" s="1"/>
  <c r="K44" i="254" s="1"/>
  <c r="AQ44" i="254"/>
  <c r="M45" i="254"/>
  <c r="I46" i="254"/>
  <c r="J46" i="254" s="1"/>
  <c r="K46" i="254" s="1"/>
  <c r="AQ46" i="254"/>
  <c r="M47" i="254"/>
  <c r="I48" i="254"/>
  <c r="J48" i="254" s="1"/>
  <c r="K48" i="254" s="1"/>
  <c r="AQ48" i="254"/>
  <c r="M49" i="254"/>
  <c r="I50" i="254"/>
  <c r="J50" i="254" s="1"/>
  <c r="K50" i="254" s="1"/>
  <c r="AQ50" i="254"/>
  <c r="M51" i="254"/>
  <c r="M64" i="254"/>
  <c r="AP59" i="254"/>
  <c r="I71" i="254"/>
  <c r="J71" i="254" s="1"/>
  <c r="K71" i="254" s="1"/>
  <c r="H71" i="254"/>
  <c r="M68" i="254"/>
  <c r="G67" i="254"/>
  <c r="AQ65" i="254"/>
  <c r="H64" i="254"/>
  <c r="L61" i="254"/>
  <c r="N61" i="254" s="1"/>
  <c r="H60" i="254"/>
  <c r="I59" i="254"/>
  <c r="J59" i="254" s="1"/>
  <c r="K59" i="254" s="1"/>
  <c r="H58" i="254"/>
  <c r="I57" i="254"/>
  <c r="J57" i="254" s="1"/>
  <c r="K57" i="254" s="1"/>
  <c r="L54" i="254"/>
  <c r="AQ52" i="254"/>
  <c r="H52" i="254"/>
  <c r="G33" i="254"/>
  <c r="G35" i="254"/>
  <c r="G37" i="254"/>
  <c r="G39" i="254"/>
  <c r="G41" i="254"/>
  <c r="G43" i="254"/>
  <c r="G45" i="254"/>
  <c r="G47" i="254"/>
  <c r="G49" i="254"/>
  <c r="G51" i="254"/>
  <c r="AQ71" i="254"/>
  <c r="H68" i="254"/>
  <c r="G64" i="254"/>
  <c r="I61" i="254"/>
  <c r="J61" i="254" s="1"/>
  <c r="K61" i="254" s="1"/>
  <c r="H59" i="254"/>
  <c r="H57" i="254"/>
  <c r="AQ54" i="254"/>
  <c r="L32" i="254"/>
  <c r="H33" i="254"/>
  <c r="AP33" i="254"/>
  <c r="L34" i="254"/>
  <c r="H35" i="254"/>
  <c r="AP35" i="254"/>
  <c r="L36" i="254"/>
  <c r="H37" i="254"/>
  <c r="AP37" i="254"/>
  <c r="L38" i="254"/>
  <c r="N38" i="254" s="1"/>
  <c r="H39" i="254"/>
  <c r="AP39" i="254"/>
  <c r="L40" i="254"/>
  <c r="N40" i="254" s="1"/>
  <c r="H41" i="254"/>
  <c r="AP41" i="254"/>
  <c r="L42" i="254"/>
  <c r="N42" i="254" s="1"/>
  <c r="H43" i="254"/>
  <c r="AP43" i="254"/>
  <c r="L44" i="254"/>
  <c r="H45" i="254"/>
  <c r="AP45" i="254"/>
  <c r="L46" i="254"/>
  <c r="H47" i="254"/>
  <c r="AP47" i="254"/>
  <c r="L48" i="254"/>
  <c r="H49" i="254"/>
  <c r="AP49" i="254"/>
  <c r="L50" i="254"/>
  <c r="H51" i="254"/>
  <c r="AP51" i="254"/>
  <c r="G68" i="254"/>
  <c r="L65" i="254"/>
  <c r="N65" i="254" s="1"/>
  <c r="AQ59" i="254"/>
  <c r="AQ57" i="254"/>
  <c r="I33" i="254"/>
  <c r="J33" i="254" s="1"/>
  <c r="K33" i="254" s="1"/>
  <c r="I35" i="254"/>
  <c r="J35" i="254" s="1"/>
  <c r="K35" i="254" s="1"/>
  <c r="I37" i="254"/>
  <c r="J37" i="254" s="1"/>
  <c r="I39" i="254"/>
  <c r="J39" i="254" s="1"/>
  <c r="K39" i="254" s="1"/>
  <c r="I41" i="254"/>
  <c r="J41" i="254" s="1"/>
  <c r="K41" i="254" s="1"/>
  <c r="I43" i="254"/>
  <c r="J43" i="254" s="1"/>
  <c r="I45" i="254"/>
  <c r="J45" i="254" s="1"/>
  <c r="K45" i="254" s="1"/>
  <c r="I47" i="254"/>
  <c r="J47" i="254" s="1"/>
  <c r="K47" i="254" s="1"/>
  <c r="I49" i="254"/>
  <c r="J49" i="254" s="1"/>
  <c r="K49" i="254" s="1"/>
  <c r="I51" i="254"/>
  <c r="J51" i="254" s="1"/>
  <c r="K51" i="254" s="1"/>
  <c r="G55" i="254"/>
  <c r="M70" i="254"/>
  <c r="G60" i="254"/>
  <c r="G58" i="254"/>
  <c r="M55" i="254"/>
  <c r="L55" i="254"/>
  <c r="AP69" i="254"/>
  <c r="H69" i="254"/>
  <c r="L68" i="254"/>
  <c r="AP67" i="254"/>
  <c r="H67" i="254"/>
  <c r="L66" i="254"/>
  <c r="AP65" i="254"/>
  <c r="H65" i="254"/>
  <c r="L64" i="254"/>
  <c r="AP63" i="254"/>
  <c r="H63" i="254"/>
  <c r="L62" i="254"/>
  <c r="AP61" i="254"/>
  <c r="H61" i="254"/>
  <c r="M60" i="254"/>
  <c r="N60" i="254" s="1"/>
  <c r="M58" i="254"/>
  <c r="N58" i="254" s="1"/>
  <c r="AO54" i="254"/>
  <c r="L53" i="254"/>
  <c r="L70" i="254"/>
  <c r="G65" i="254"/>
  <c r="G63" i="254"/>
  <c r="G61" i="254"/>
  <c r="AQ70" i="254"/>
  <c r="AQ55" i="254"/>
  <c r="I55" i="254"/>
  <c r="J55" i="254" s="1"/>
  <c r="K55" i="254" s="1"/>
  <c r="I70" i="254"/>
  <c r="J70" i="254" s="1"/>
  <c r="K70" i="254" s="1"/>
  <c r="AP70" i="254"/>
  <c r="AQ68" i="254"/>
  <c r="AQ66" i="254"/>
  <c r="AQ64" i="254"/>
  <c r="AQ62" i="254"/>
  <c r="AP55" i="254"/>
  <c r="AQ53" i="254"/>
  <c r="L2" i="254"/>
  <c r="M2" i="254"/>
  <c r="AP2" i="254"/>
  <c r="C60" i="256"/>
  <c r="E60" i="256" s="1"/>
  <c r="C59" i="256"/>
  <c r="E59" i="256" s="1"/>
  <c r="C46" i="256"/>
  <c r="E46" i="256" s="1"/>
  <c r="C45" i="256"/>
  <c r="E45" i="256" s="1"/>
  <c r="C44" i="256"/>
  <c r="E44" i="256" s="1"/>
  <c r="C4" i="256"/>
  <c r="E4" i="256" s="1"/>
  <c r="C3" i="256"/>
  <c r="E3" i="256" s="1"/>
  <c r="N32" i="254" l="1"/>
  <c r="N36" i="254"/>
  <c r="N390" i="254"/>
  <c r="M60" i="257"/>
  <c r="N54" i="254"/>
  <c r="N258" i="254"/>
  <c r="N231" i="254"/>
  <c r="N245" i="254"/>
  <c r="N71" i="254"/>
  <c r="N400" i="254"/>
  <c r="N394" i="254"/>
  <c r="G60" i="257"/>
  <c r="H60" i="257" s="1"/>
  <c r="K390" i="254"/>
  <c r="K60" i="257" s="1"/>
  <c r="I60" i="257"/>
  <c r="N229" i="254"/>
  <c r="N55" i="254"/>
  <c r="G38" i="257"/>
  <c r="H38" i="257" s="1"/>
  <c r="N251" i="254"/>
  <c r="N62" i="254"/>
  <c r="N56" i="254"/>
  <c r="K38" i="257"/>
  <c r="N235" i="254"/>
  <c r="N232" i="254"/>
  <c r="N240" i="254"/>
  <c r="N256" i="254"/>
  <c r="L38" i="257"/>
  <c r="N248" i="254"/>
  <c r="I38" i="257"/>
  <c r="N233" i="254"/>
  <c r="N241" i="254"/>
  <c r="N253" i="254"/>
  <c r="N53" i="254"/>
  <c r="N52" i="254"/>
  <c r="N46" i="254"/>
  <c r="N59" i="254"/>
  <c r="N64" i="254"/>
  <c r="N66" i="254"/>
  <c r="M23" i="257"/>
  <c r="G25" i="257"/>
  <c r="H25" i="257" s="1"/>
  <c r="G23" i="257"/>
  <c r="H23" i="257" s="1"/>
  <c r="M24" i="257"/>
  <c r="N37" i="254"/>
  <c r="K37" i="254"/>
  <c r="K24" i="257" s="1"/>
  <c r="I24" i="257"/>
  <c r="K2" i="254"/>
  <c r="K23" i="257" s="1"/>
  <c r="I23" i="257"/>
  <c r="G24" i="257"/>
  <c r="H24" i="257" s="1"/>
  <c r="K43" i="254"/>
  <c r="K25" i="257" s="1"/>
  <c r="I25" i="257"/>
  <c r="M25" i="257"/>
  <c r="N50" i="254"/>
  <c r="N48" i="254"/>
  <c r="N44" i="254"/>
  <c r="N34" i="254"/>
  <c r="N2" i="254"/>
  <c r="N43" i="254"/>
  <c r="N47" i="254"/>
  <c r="N41" i="254"/>
  <c r="N51" i="254"/>
  <c r="N35" i="254"/>
  <c r="N45" i="254"/>
  <c r="N68" i="254"/>
  <c r="N39" i="254"/>
  <c r="N57" i="254"/>
  <c r="N49" i="254"/>
  <c r="N33" i="254"/>
  <c r="N70" i="254"/>
  <c r="M38" i="257"/>
  <c r="D484" i="254"/>
  <c r="D478" i="254"/>
  <c r="L60" i="257" l="1"/>
  <c r="L23" i="257"/>
  <c r="L25" i="257"/>
  <c r="L24" i="257"/>
  <c r="C39" i="256"/>
  <c r="E39" i="256" s="1"/>
  <c r="C40" i="256"/>
  <c r="E40" i="256" s="1"/>
  <c r="C38" i="256"/>
  <c r="E38" i="256" s="1"/>
  <c r="C16" i="256"/>
  <c r="E16" i="256" s="1"/>
  <c r="C15" i="256"/>
  <c r="E15" i="256" s="1"/>
  <c r="AO615" i="254"/>
  <c r="F615" i="254"/>
  <c r="AO614" i="254"/>
  <c r="F614" i="254"/>
  <c r="AO613" i="254"/>
  <c r="F613" i="254"/>
  <c r="AO612" i="254"/>
  <c r="F612" i="254"/>
  <c r="AO611" i="254"/>
  <c r="F611" i="254"/>
  <c r="AO618" i="254"/>
  <c r="F618" i="254"/>
  <c r="AO609" i="254"/>
  <c r="F609" i="254"/>
  <c r="AO608" i="254"/>
  <c r="F608" i="254"/>
  <c r="AO607" i="254"/>
  <c r="F607" i="254"/>
  <c r="AO606" i="254"/>
  <c r="F606" i="254"/>
  <c r="AO604" i="254"/>
  <c r="F604" i="254"/>
  <c r="AO417" i="254"/>
  <c r="F417" i="254"/>
  <c r="F409" i="254"/>
  <c r="AO409" i="254"/>
  <c r="F410" i="254"/>
  <c r="AO410" i="254"/>
  <c r="F411" i="254"/>
  <c r="AO411" i="254"/>
  <c r="F412" i="254"/>
  <c r="AO412" i="254"/>
  <c r="F413" i="254"/>
  <c r="AO413" i="254"/>
  <c r="F414" i="254"/>
  <c r="AO414" i="254"/>
  <c r="F415" i="254"/>
  <c r="AO415" i="254"/>
  <c r="F416" i="254"/>
  <c r="AO416" i="254"/>
  <c r="F418" i="254"/>
  <c r="AO418" i="254"/>
  <c r="F419" i="254"/>
  <c r="AO419" i="254"/>
  <c r="F420" i="254"/>
  <c r="AO420" i="254"/>
  <c r="F421" i="254"/>
  <c r="AO421" i="254"/>
  <c r="F422" i="254"/>
  <c r="AO422" i="254"/>
  <c r="F423" i="254"/>
  <c r="AO178" i="254"/>
  <c r="F178" i="254"/>
  <c r="AO164" i="254"/>
  <c r="F164" i="254"/>
  <c r="AO163" i="254"/>
  <c r="F163" i="254"/>
  <c r="F165" i="254"/>
  <c r="AO165" i="254"/>
  <c r="E76" i="254"/>
  <c r="E75" i="254"/>
  <c r="F99" i="254"/>
  <c r="F98" i="254"/>
  <c r="F97" i="254"/>
  <c r="F96" i="254"/>
  <c r="F95" i="254"/>
  <c r="F94" i="254"/>
  <c r="F93" i="254"/>
  <c r="F92" i="254"/>
  <c r="F91" i="254"/>
  <c r="F90" i="254"/>
  <c r="F89" i="254"/>
  <c r="F88" i="254"/>
  <c r="F87" i="254"/>
  <c r="AO99" i="254"/>
  <c r="AO98" i="254"/>
  <c r="AO97" i="254"/>
  <c r="AO96" i="254"/>
  <c r="AO95" i="254"/>
  <c r="AO94" i="254"/>
  <c r="AO93" i="254"/>
  <c r="AO92" i="254"/>
  <c r="AO91" i="254"/>
  <c r="AO90" i="254"/>
  <c r="AO89" i="254"/>
  <c r="AO88" i="254"/>
  <c r="AO87" i="254"/>
  <c r="C64" i="256"/>
  <c r="D64" i="256"/>
  <c r="C47" i="256"/>
  <c r="E47" i="256" s="1"/>
  <c r="C62" i="256"/>
  <c r="E62" i="256" s="1"/>
  <c r="C61" i="256"/>
  <c r="E61" i="256" s="1"/>
  <c r="C82" i="256"/>
  <c r="C81" i="256"/>
  <c r="D82" i="256"/>
  <c r="D81" i="256"/>
  <c r="M76" i="257" l="1"/>
  <c r="M52" i="257"/>
  <c r="M93" i="254"/>
  <c r="L93" i="254"/>
  <c r="M95" i="254"/>
  <c r="L95" i="254"/>
  <c r="M607" i="254"/>
  <c r="L607" i="254"/>
  <c r="M615" i="254"/>
  <c r="L615" i="254"/>
  <c r="L92" i="254"/>
  <c r="M92" i="254"/>
  <c r="M87" i="254"/>
  <c r="L87" i="254"/>
  <c r="M165" i="254"/>
  <c r="L165" i="254"/>
  <c r="M611" i="254"/>
  <c r="L611" i="254"/>
  <c r="M178" i="254"/>
  <c r="L178" i="254"/>
  <c r="L420" i="254"/>
  <c r="M420" i="254"/>
  <c r="M415" i="254"/>
  <c r="L415" i="254"/>
  <c r="M411" i="254"/>
  <c r="L411" i="254"/>
  <c r="M606" i="254"/>
  <c r="L606" i="254"/>
  <c r="M618" i="254"/>
  <c r="L618" i="254"/>
  <c r="M614" i="254"/>
  <c r="L614" i="254"/>
  <c r="M94" i="254"/>
  <c r="L94" i="254"/>
  <c r="M423" i="254"/>
  <c r="L423" i="254"/>
  <c r="M419" i="254"/>
  <c r="L419" i="254"/>
  <c r="M414" i="254"/>
  <c r="L414" i="254"/>
  <c r="M410" i="254"/>
  <c r="L410" i="254"/>
  <c r="M88" i="254"/>
  <c r="L88" i="254"/>
  <c r="L163" i="254"/>
  <c r="M163" i="254"/>
  <c r="M422" i="254"/>
  <c r="L422" i="254"/>
  <c r="M418" i="254"/>
  <c r="L418" i="254"/>
  <c r="M413" i="254"/>
  <c r="L413" i="254"/>
  <c r="M409" i="254"/>
  <c r="L409" i="254"/>
  <c r="L96" i="254"/>
  <c r="M96" i="254"/>
  <c r="M89" i="254"/>
  <c r="L89" i="254"/>
  <c r="M97" i="254"/>
  <c r="L97" i="254"/>
  <c r="M417" i="254"/>
  <c r="L417" i="254"/>
  <c r="L608" i="254"/>
  <c r="M608" i="254"/>
  <c r="L612" i="254"/>
  <c r="M612" i="254"/>
  <c r="L90" i="254"/>
  <c r="M90" i="254"/>
  <c r="M98" i="254"/>
  <c r="L98" i="254"/>
  <c r="M164" i="254"/>
  <c r="L164" i="254"/>
  <c r="M421" i="254"/>
  <c r="L421" i="254"/>
  <c r="L416" i="254"/>
  <c r="M416" i="254"/>
  <c r="L412" i="254"/>
  <c r="M412" i="254"/>
  <c r="M91" i="254"/>
  <c r="L91" i="254"/>
  <c r="M99" i="254"/>
  <c r="L99" i="254"/>
  <c r="L604" i="254"/>
  <c r="M604" i="254"/>
  <c r="M609" i="254"/>
  <c r="L609" i="254"/>
  <c r="M613" i="254"/>
  <c r="L613" i="254"/>
  <c r="AP416" i="254"/>
  <c r="AQ618" i="254"/>
  <c r="G414" i="254"/>
  <c r="I614" i="254"/>
  <c r="J614" i="254" s="1"/>
  <c r="K614" i="254" s="1"/>
  <c r="AQ604" i="254"/>
  <c r="AP609" i="254"/>
  <c r="AP178" i="254"/>
  <c r="H420" i="254"/>
  <c r="H411" i="254"/>
  <c r="I93" i="254"/>
  <c r="J93" i="254" s="1"/>
  <c r="K93" i="254" s="1"/>
  <c r="G423" i="254"/>
  <c r="I606" i="254"/>
  <c r="J606" i="254" s="1"/>
  <c r="K606" i="254" s="1"/>
  <c r="I88" i="254"/>
  <c r="J88" i="254" s="1"/>
  <c r="K88" i="254" s="1"/>
  <c r="AP163" i="254"/>
  <c r="G418" i="254"/>
  <c r="AQ607" i="254"/>
  <c r="G413" i="254"/>
  <c r="AP611" i="254"/>
  <c r="AP90" i="254"/>
  <c r="AQ164" i="254"/>
  <c r="I421" i="254"/>
  <c r="J421" i="254" s="1"/>
  <c r="K421" i="254" s="1"/>
  <c r="AQ417" i="254"/>
  <c r="AQ608" i="254"/>
  <c r="AQ91" i="254"/>
  <c r="I416" i="254"/>
  <c r="J416" i="254" s="1"/>
  <c r="K416" i="254" s="1"/>
  <c r="I412" i="254"/>
  <c r="J412" i="254" s="1"/>
  <c r="K412" i="254" s="1"/>
  <c r="AP612" i="254"/>
  <c r="G615" i="254"/>
  <c r="H615" i="254"/>
  <c r="AQ612" i="254"/>
  <c r="I615" i="254"/>
  <c r="J615" i="254" s="1"/>
  <c r="K615" i="254" s="1"/>
  <c r="AQ611" i="254"/>
  <c r="G618" i="254"/>
  <c r="H618" i="254"/>
  <c r="H612" i="254"/>
  <c r="H608" i="254"/>
  <c r="I618" i="254"/>
  <c r="J618" i="254" s="1"/>
  <c r="K618" i="254" s="1"/>
  <c r="I611" i="254"/>
  <c r="J611" i="254" s="1"/>
  <c r="K611" i="254" s="1"/>
  <c r="I612" i="254"/>
  <c r="J612" i="254" s="1"/>
  <c r="K612" i="254" s="1"/>
  <c r="G611" i="254"/>
  <c r="I613" i="254"/>
  <c r="J613" i="254" s="1"/>
  <c r="K613" i="254" s="1"/>
  <c r="H611" i="254"/>
  <c r="I608" i="254"/>
  <c r="J608" i="254" s="1"/>
  <c r="K608" i="254" s="1"/>
  <c r="AP615" i="254"/>
  <c r="AQ615" i="254"/>
  <c r="AP618" i="254"/>
  <c r="G613" i="254"/>
  <c r="AP613" i="254"/>
  <c r="AP411" i="254"/>
  <c r="G608" i="254"/>
  <c r="H613" i="254"/>
  <c r="AQ613" i="254"/>
  <c r="G614" i="254"/>
  <c r="H614" i="254"/>
  <c r="AQ614" i="254"/>
  <c r="AP614" i="254"/>
  <c r="AQ421" i="254"/>
  <c r="G612" i="254"/>
  <c r="H609" i="254"/>
  <c r="AP421" i="254"/>
  <c r="I609" i="254"/>
  <c r="J609" i="254" s="1"/>
  <c r="K609" i="254" s="1"/>
  <c r="AQ413" i="254"/>
  <c r="AP608" i="254"/>
  <c r="AQ609" i="254"/>
  <c r="I419" i="254"/>
  <c r="J419" i="254" s="1"/>
  <c r="K419" i="254" s="1"/>
  <c r="I607" i="254"/>
  <c r="J607" i="254" s="1"/>
  <c r="K607" i="254" s="1"/>
  <c r="AQ419" i="254"/>
  <c r="G609" i="254"/>
  <c r="AQ422" i="254"/>
  <c r="G606" i="254"/>
  <c r="AP606" i="254"/>
  <c r="AP422" i="254"/>
  <c r="I415" i="254"/>
  <c r="J415" i="254" s="1"/>
  <c r="K415" i="254" s="1"/>
  <c r="H606" i="254"/>
  <c r="AQ606" i="254"/>
  <c r="H421" i="254"/>
  <c r="G607" i="254"/>
  <c r="AP607" i="254"/>
  <c r="I97" i="254"/>
  <c r="J97" i="254" s="1"/>
  <c r="K97" i="254" s="1"/>
  <c r="H422" i="254"/>
  <c r="AQ416" i="254"/>
  <c r="I604" i="254"/>
  <c r="J604" i="254" s="1"/>
  <c r="K604" i="254" s="1"/>
  <c r="H607" i="254"/>
  <c r="AQ418" i="254"/>
  <c r="I410" i="254"/>
  <c r="J410" i="254" s="1"/>
  <c r="K410" i="254" s="1"/>
  <c r="G409" i="254"/>
  <c r="AP409" i="254"/>
  <c r="I417" i="254"/>
  <c r="J417" i="254" s="1"/>
  <c r="K417" i="254" s="1"/>
  <c r="I422" i="254"/>
  <c r="J422" i="254" s="1"/>
  <c r="K422" i="254" s="1"/>
  <c r="G411" i="254"/>
  <c r="I165" i="254"/>
  <c r="J165" i="254" s="1"/>
  <c r="K165" i="254" s="1"/>
  <c r="H165" i="254"/>
  <c r="G422" i="254"/>
  <c r="G421" i="254"/>
  <c r="H419" i="254"/>
  <c r="G416" i="254"/>
  <c r="AQ410" i="254"/>
  <c r="I409" i="254"/>
  <c r="J409" i="254" s="1"/>
  <c r="G604" i="254"/>
  <c r="AP604" i="254"/>
  <c r="AQ409" i="254"/>
  <c r="G165" i="254"/>
  <c r="H409" i="254"/>
  <c r="H604" i="254"/>
  <c r="AP413" i="254"/>
  <c r="AP412" i="254"/>
  <c r="H410" i="254"/>
  <c r="H416" i="254"/>
  <c r="G415" i="254"/>
  <c r="AP418" i="254"/>
  <c r="AP420" i="254"/>
  <c r="I418" i="254"/>
  <c r="J418" i="254" s="1"/>
  <c r="K418" i="254" s="1"/>
  <c r="I413" i="254"/>
  <c r="J413" i="254" s="1"/>
  <c r="K413" i="254" s="1"/>
  <c r="AQ412" i="254"/>
  <c r="H418" i="254"/>
  <c r="H413" i="254"/>
  <c r="H412" i="254"/>
  <c r="G417" i="254"/>
  <c r="AP417" i="254"/>
  <c r="G420" i="254"/>
  <c r="AP415" i="254"/>
  <c r="G412" i="254"/>
  <c r="H417" i="254"/>
  <c r="AP419" i="254"/>
  <c r="G419" i="254"/>
  <c r="AQ415" i="254"/>
  <c r="H415" i="254"/>
  <c r="AP410" i="254"/>
  <c r="G410" i="254"/>
  <c r="I414" i="254"/>
  <c r="J414" i="254" s="1"/>
  <c r="K414" i="254" s="1"/>
  <c r="H423" i="254"/>
  <c r="I420" i="254"/>
  <c r="J420" i="254" s="1"/>
  <c r="K420" i="254" s="1"/>
  <c r="AQ414" i="254"/>
  <c r="H414" i="254"/>
  <c r="I411" i="254"/>
  <c r="J411" i="254" s="1"/>
  <c r="K411" i="254" s="1"/>
  <c r="AP423" i="254"/>
  <c r="I423" i="254"/>
  <c r="J423" i="254" s="1"/>
  <c r="AQ423" i="254"/>
  <c r="AQ420" i="254"/>
  <c r="AP414" i="254"/>
  <c r="AQ411" i="254"/>
  <c r="H178" i="254"/>
  <c r="AQ178" i="254"/>
  <c r="I178" i="254"/>
  <c r="J178" i="254" s="1"/>
  <c r="K178" i="254" s="1"/>
  <c r="AQ163" i="254"/>
  <c r="G178" i="254"/>
  <c r="I99" i="254"/>
  <c r="J99" i="254" s="1"/>
  <c r="K99" i="254" s="1"/>
  <c r="H164" i="254"/>
  <c r="I96" i="254"/>
  <c r="J96" i="254" s="1"/>
  <c r="K96" i="254" s="1"/>
  <c r="AQ165" i="254"/>
  <c r="I164" i="254"/>
  <c r="J164" i="254" s="1"/>
  <c r="K164" i="254" s="1"/>
  <c r="G96" i="254"/>
  <c r="AP165" i="254"/>
  <c r="H163" i="254"/>
  <c r="AP96" i="254"/>
  <c r="G164" i="254"/>
  <c r="AP164" i="254"/>
  <c r="AQ99" i="254"/>
  <c r="I163" i="254"/>
  <c r="J163" i="254" s="1"/>
  <c r="K163" i="254" s="1"/>
  <c r="G163" i="254"/>
  <c r="AP94" i="254"/>
  <c r="AQ97" i="254"/>
  <c r="I98" i="254"/>
  <c r="J98" i="254" s="1"/>
  <c r="K98" i="254" s="1"/>
  <c r="AP87" i="254"/>
  <c r="H89" i="254"/>
  <c r="AP98" i="254"/>
  <c r="I89" i="254"/>
  <c r="J89" i="254" s="1"/>
  <c r="K89" i="254" s="1"/>
  <c r="AQ94" i="254"/>
  <c r="AP97" i="254"/>
  <c r="I91" i="254"/>
  <c r="J91" i="254" s="1"/>
  <c r="K91" i="254" s="1"/>
  <c r="AP89" i="254"/>
  <c r="H94" i="254"/>
  <c r="G97" i="254"/>
  <c r="G98" i="254"/>
  <c r="G89" i="254"/>
  <c r="AQ89" i="254"/>
  <c r="I94" i="254"/>
  <c r="J94" i="254" s="1"/>
  <c r="K94" i="254" s="1"/>
  <c r="H97" i="254"/>
  <c r="H92" i="254"/>
  <c r="AQ92" i="254"/>
  <c r="G95" i="254"/>
  <c r="AP95" i="254"/>
  <c r="AP92" i="254"/>
  <c r="G87" i="254"/>
  <c r="I87" i="254"/>
  <c r="J87" i="254" s="1"/>
  <c r="H90" i="254"/>
  <c r="AQ90" i="254"/>
  <c r="G93" i="254"/>
  <c r="AP93" i="254"/>
  <c r="I95" i="254"/>
  <c r="J95" i="254" s="1"/>
  <c r="K95" i="254" s="1"/>
  <c r="H98" i="254"/>
  <c r="AQ98" i="254"/>
  <c r="G90" i="254"/>
  <c r="I92" i="254"/>
  <c r="J92" i="254" s="1"/>
  <c r="K92" i="254" s="1"/>
  <c r="H93" i="254"/>
  <c r="AQ93" i="254"/>
  <c r="H95" i="254"/>
  <c r="G88" i="254"/>
  <c r="AP88" i="254"/>
  <c r="I90" i="254"/>
  <c r="J90" i="254" s="1"/>
  <c r="K90" i="254" s="1"/>
  <c r="H88" i="254"/>
  <c r="AQ88" i="254"/>
  <c r="G91" i="254"/>
  <c r="AP91" i="254"/>
  <c r="H96" i="254"/>
  <c r="AQ96" i="254"/>
  <c r="G99" i="254"/>
  <c r="AP99" i="254"/>
  <c r="G92" i="254"/>
  <c r="H87" i="254"/>
  <c r="AQ87" i="254"/>
  <c r="AQ95" i="254"/>
  <c r="H91" i="254"/>
  <c r="G94" i="254"/>
  <c r="H99" i="254"/>
  <c r="E64" i="256"/>
  <c r="E82" i="256"/>
  <c r="E81" i="256"/>
  <c r="C69" i="256"/>
  <c r="E69" i="256" s="1"/>
  <c r="C77" i="256"/>
  <c r="E77" i="256" s="1"/>
  <c r="C54" i="256"/>
  <c r="E54" i="256" s="1"/>
  <c r="C53" i="256"/>
  <c r="E53" i="256" s="1"/>
  <c r="C70" i="256"/>
  <c r="E70" i="256" s="1"/>
  <c r="D17" i="256"/>
  <c r="C22" i="256"/>
  <c r="E22" i="256" s="1"/>
  <c r="E19" i="256"/>
  <c r="C90" i="256"/>
  <c r="E90" i="256" s="1"/>
  <c r="C89" i="256"/>
  <c r="E89" i="256" s="1"/>
  <c r="C88" i="256"/>
  <c r="E88" i="256" s="1"/>
  <c r="C87" i="256"/>
  <c r="E87" i="256" s="1"/>
  <c r="C86" i="256"/>
  <c r="E86" i="256" s="1"/>
  <c r="C85" i="256"/>
  <c r="E85" i="256" s="1"/>
  <c r="D684" i="254"/>
  <c r="D679" i="254"/>
  <c r="D677" i="254"/>
  <c r="F689" i="254"/>
  <c r="F688" i="254"/>
  <c r="F687" i="254"/>
  <c r="F686" i="254"/>
  <c r="F685" i="254"/>
  <c r="F684" i="254"/>
  <c r="F683" i="254"/>
  <c r="F682" i="254"/>
  <c r="F681" i="254"/>
  <c r="F680" i="254"/>
  <c r="F679" i="254"/>
  <c r="F678" i="254"/>
  <c r="F677" i="254"/>
  <c r="F676" i="254"/>
  <c r="F675" i="254"/>
  <c r="F510" i="254"/>
  <c r="F509" i="254"/>
  <c r="F508" i="254"/>
  <c r="F507" i="254"/>
  <c r="F506" i="254"/>
  <c r="F505" i="254"/>
  <c r="F504" i="254"/>
  <c r="F503" i="254"/>
  <c r="F502" i="254"/>
  <c r="F501" i="254"/>
  <c r="F500" i="254"/>
  <c r="F499" i="254"/>
  <c r="F498" i="254"/>
  <c r="F497" i="254"/>
  <c r="F496" i="254"/>
  <c r="F495" i="254"/>
  <c r="F494" i="254"/>
  <c r="F493" i="254"/>
  <c r="F492" i="254"/>
  <c r="F491" i="254"/>
  <c r="F490" i="254"/>
  <c r="F489" i="254"/>
  <c r="F488" i="254"/>
  <c r="F487" i="254"/>
  <c r="F486" i="254"/>
  <c r="F485" i="254"/>
  <c r="F640" i="254"/>
  <c r="F639" i="254"/>
  <c r="F638" i="254"/>
  <c r="F637" i="254"/>
  <c r="F636" i="254"/>
  <c r="F635" i="254"/>
  <c r="F634" i="254"/>
  <c r="F633" i="254"/>
  <c r="F632" i="254"/>
  <c r="F631" i="254"/>
  <c r="F630" i="254"/>
  <c r="F629" i="254"/>
  <c r="F628" i="254"/>
  <c r="F627" i="254"/>
  <c r="F626" i="254"/>
  <c r="F625" i="254"/>
  <c r="F624" i="254"/>
  <c r="F623" i="254"/>
  <c r="F622" i="254"/>
  <c r="F621" i="254"/>
  <c r="F620" i="254"/>
  <c r="F619" i="254"/>
  <c r="F617" i="254"/>
  <c r="F616" i="254"/>
  <c r="F610" i="254"/>
  <c r="F605" i="254"/>
  <c r="F603" i="254"/>
  <c r="AO603" i="254"/>
  <c r="AO605" i="254"/>
  <c r="AO610" i="254"/>
  <c r="AO616" i="254"/>
  <c r="AO617" i="254"/>
  <c r="F179" i="254"/>
  <c r="F177" i="254"/>
  <c r="F176" i="254"/>
  <c r="F175" i="254"/>
  <c r="F174" i="254"/>
  <c r="F173" i="254"/>
  <c r="F172" i="254"/>
  <c r="F171" i="254"/>
  <c r="F170" i="254"/>
  <c r="F169" i="254"/>
  <c r="F168" i="254"/>
  <c r="F167" i="254"/>
  <c r="F166" i="254"/>
  <c r="F162" i="254"/>
  <c r="AO179" i="254"/>
  <c r="AO177" i="254"/>
  <c r="AO176" i="254"/>
  <c r="AO175" i="254"/>
  <c r="AO174" i="254"/>
  <c r="AO173" i="254"/>
  <c r="AO172" i="254"/>
  <c r="AO171" i="254"/>
  <c r="AO170" i="254"/>
  <c r="AO169" i="254"/>
  <c r="AO168" i="254"/>
  <c r="AO167" i="254"/>
  <c r="AO166" i="254"/>
  <c r="AO162" i="254"/>
  <c r="E108" i="254"/>
  <c r="E110" i="254"/>
  <c r="E112" i="254"/>
  <c r="E109" i="254"/>
  <c r="E102" i="254"/>
  <c r="F484" i="254"/>
  <c r="F483" i="254"/>
  <c r="F482" i="254"/>
  <c r="F481" i="254"/>
  <c r="F480" i="254"/>
  <c r="F479" i="254"/>
  <c r="F478" i="254"/>
  <c r="F136" i="254"/>
  <c r="D149" i="254"/>
  <c r="D148" i="254"/>
  <c r="D132" i="254"/>
  <c r="E147" i="254"/>
  <c r="E146" i="254"/>
  <c r="E145" i="254"/>
  <c r="E144" i="254"/>
  <c r="F285" i="254"/>
  <c r="F284" i="254"/>
  <c r="F283" i="254"/>
  <c r="F282" i="254"/>
  <c r="F281" i="254"/>
  <c r="F280" i="254"/>
  <c r="F279" i="254"/>
  <c r="F278" i="254"/>
  <c r="F277" i="254"/>
  <c r="F276" i="254"/>
  <c r="F275" i="254"/>
  <c r="F274" i="254"/>
  <c r="F273" i="254"/>
  <c r="F272" i="254"/>
  <c r="F271" i="254"/>
  <c r="F270" i="254"/>
  <c r="F269" i="254"/>
  <c r="F268" i="254"/>
  <c r="F267" i="254"/>
  <c r="F266" i="254"/>
  <c r="F265" i="254"/>
  <c r="F264" i="254"/>
  <c r="F263" i="254"/>
  <c r="F262" i="254"/>
  <c r="F261" i="254"/>
  <c r="F260" i="254"/>
  <c r="F259" i="254"/>
  <c r="H282" i="254"/>
  <c r="F522" i="254"/>
  <c r="F521" i="254"/>
  <c r="F520" i="254"/>
  <c r="F519" i="254"/>
  <c r="F518" i="254"/>
  <c r="F517" i="254"/>
  <c r="F516" i="254"/>
  <c r="F515" i="254"/>
  <c r="F514" i="254"/>
  <c r="F513" i="254"/>
  <c r="F512" i="254"/>
  <c r="F511" i="254"/>
  <c r="AO511" i="254"/>
  <c r="AO522" i="254"/>
  <c r="AO521" i="254"/>
  <c r="AO520" i="254"/>
  <c r="AO519" i="254"/>
  <c r="AO518" i="254"/>
  <c r="AO517" i="254"/>
  <c r="AO516" i="254"/>
  <c r="AO515" i="254"/>
  <c r="AO514" i="254"/>
  <c r="AO513" i="254"/>
  <c r="AO512" i="254"/>
  <c r="F442" i="254"/>
  <c r="F441" i="254"/>
  <c r="F440" i="254"/>
  <c r="F439" i="254"/>
  <c r="F438" i="254"/>
  <c r="F437" i="254"/>
  <c r="F436" i="254"/>
  <c r="F435" i="254"/>
  <c r="F434" i="254"/>
  <c r="F433" i="254"/>
  <c r="F432" i="254"/>
  <c r="F431" i="254"/>
  <c r="F430" i="254"/>
  <c r="F429" i="254"/>
  <c r="F428" i="254"/>
  <c r="AO441" i="254"/>
  <c r="AO442" i="254"/>
  <c r="AO440" i="254"/>
  <c r="AO439" i="254"/>
  <c r="AO438" i="254"/>
  <c r="AO437" i="254"/>
  <c r="AO436" i="254"/>
  <c r="AO435" i="254"/>
  <c r="AO434" i="254"/>
  <c r="AO433" i="254"/>
  <c r="AO432" i="254"/>
  <c r="AO431" i="254"/>
  <c r="AO430" i="254"/>
  <c r="AO429" i="254"/>
  <c r="AO428" i="254"/>
  <c r="F151" i="254"/>
  <c r="F150" i="254"/>
  <c r="F149" i="254"/>
  <c r="F148" i="254"/>
  <c r="F147" i="254"/>
  <c r="F146" i="254"/>
  <c r="F145" i="254"/>
  <c r="F144" i="254"/>
  <c r="F143" i="254"/>
  <c r="F142" i="254"/>
  <c r="F141" i="254"/>
  <c r="F140" i="254"/>
  <c r="F139" i="254"/>
  <c r="F138" i="254"/>
  <c r="F137" i="254"/>
  <c r="F741" i="254"/>
  <c r="F740" i="254"/>
  <c r="F739" i="254"/>
  <c r="F738" i="254"/>
  <c r="F737" i="254"/>
  <c r="F736" i="254"/>
  <c r="F735" i="254"/>
  <c r="F734" i="254"/>
  <c r="F733" i="254"/>
  <c r="F732" i="254"/>
  <c r="F731" i="254"/>
  <c r="F730" i="254"/>
  <c r="F729" i="254"/>
  <c r="F728" i="254"/>
  <c r="F727" i="254"/>
  <c r="F726" i="254"/>
  <c r="F725" i="254"/>
  <c r="F724" i="254"/>
  <c r="F723" i="254"/>
  <c r="F722" i="254"/>
  <c r="F721" i="254"/>
  <c r="F720" i="254"/>
  <c r="F719" i="254"/>
  <c r="F718" i="254"/>
  <c r="F717" i="254"/>
  <c r="F716" i="254"/>
  <c r="F715" i="254"/>
  <c r="F714" i="254"/>
  <c r="F713" i="254"/>
  <c r="F712" i="254"/>
  <c r="F711" i="254"/>
  <c r="F710" i="254"/>
  <c r="F709" i="254"/>
  <c r="F708" i="254"/>
  <c r="F707" i="254"/>
  <c r="F706" i="254"/>
  <c r="F705" i="254"/>
  <c r="F704" i="254"/>
  <c r="F703" i="254"/>
  <c r="F702" i="254"/>
  <c r="AO741" i="254"/>
  <c r="AO740" i="254"/>
  <c r="AO739" i="254"/>
  <c r="AO738" i="254"/>
  <c r="AO737" i="254"/>
  <c r="AO736" i="254"/>
  <c r="AO735" i="254"/>
  <c r="AO734" i="254"/>
  <c r="AO733" i="254"/>
  <c r="AO732" i="254"/>
  <c r="AO731" i="254"/>
  <c r="AO730" i="254"/>
  <c r="AO729" i="254"/>
  <c r="AO728" i="254"/>
  <c r="AO727" i="254"/>
  <c r="AO726" i="254"/>
  <c r="AO725" i="254"/>
  <c r="AO724" i="254"/>
  <c r="AO723" i="254"/>
  <c r="AO722" i="254"/>
  <c r="AO721" i="254"/>
  <c r="AO720" i="254"/>
  <c r="AO719" i="254"/>
  <c r="AO718" i="254"/>
  <c r="AO717" i="254"/>
  <c r="AO716" i="254"/>
  <c r="AO715" i="254"/>
  <c r="AO714" i="254"/>
  <c r="AO713" i="254"/>
  <c r="AO712" i="254"/>
  <c r="AO711" i="254"/>
  <c r="AO710" i="254"/>
  <c r="AO709" i="254"/>
  <c r="AO708" i="254"/>
  <c r="AO707" i="254"/>
  <c r="AO706" i="254"/>
  <c r="AO705" i="254"/>
  <c r="AO704" i="254"/>
  <c r="AO703" i="254"/>
  <c r="AO702" i="254"/>
  <c r="M40" i="257" l="1"/>
  <c r="M39" i="257"/>
  <c r="N421" i="254"/>
  <c r="N418" i="254"/>
  <c r="N410" i="254"/>
  <c r="N611" i="254"/>
  <c r="N615" i="254"/>
  <c r="N608" i="254"/>
  <c r="N415" i="254"/>
  <c r="N609" i="254"/>
  <c r="N417" i="254"/>
  <c r="N409" i="254"/>
  <c r="N618" i="254"/>
  <c r="N98" i="254"/>
  <c r="N87" i="254"/>
  <c r="N95" i="254"/>
  <c r="N99" i="254"/>
  <c r="N89" i="254"/>
  <c r="N94" i="254"/>
  <c r="N96" i="254"/>
  <c r="N97" i="254"/>
  <c r="N413" i="254"/>
  <c r="N88" i="254"/>
  <c r="N606" i="254"/>
  <c r="N178" i="254"/>
  <c r="N93" i="254"/>
  <c r="M166" i="254"/>
  <c r="L166" i="254"/>
  <c r="M488" i="254"/>
  <c r="L488" i="254"/>
  <c r="M723" i="254"/>
  <c r="L723" i="254"/>
  <c r="M637" i="254"/>
  <c r="L637" i="254"/>
  <c r="N612" i="254"/>
  <c r="N411" i="254"/>
  <c r="M708" i="254"/>
  <c r="L708" i="254"/>
  <c r="M716" i="254"/>
  <c r="L716" i="254"/>
  <c r="M724" i="254"/>
  <c r="L724" i="254"/>
  <c r="M732" i="254"/>
  <c r="L732" i="254"/>
  <c r="M740" i="254"/>
  <c r="L740" i="254"/>
  <c r="M143" i="254"/>
  <c r="L143" i="254"/>
  <c r="M151" i="254"/>
  <c r="L151" i="254"/>
  <c r="M428" i="254"/>
  <c r="L428" i="254"/>
  <c r="M436" i="254"/>
  <c r="L436" i="254"/>
  <c r="M516" i="254"/>
  <c r="L516" i="254"/>
  <c r="M259" i="254"/>
  <c r="L259" i="254"/>
  <c r="M267" i="254"/>
  <c r="L267" i="254"/>
  <c r="M275" i="254"/>
  <c r="L275" i="254"/>
  <c r="M283" i="254"/>
  <c r="L283" i="254"/>
  <c r="L148" i="254"/>
  <c r="M148" i="254"/>
  <c r="M168" i="254"/>
  <c r="L168" i="254"/>
  <c r="M176" i="254"/>
  <c r="L176" i="254"/>
  <c r="M603" i="254"/>
  <c r="L603" i="254"/>
  <c r="M622" i="254"/>
  <c r="L622" i="254"/>
  <c r="M630" i="254"/>
  <c r="L630" i="254"/>
  <c r="M638" i="254"/>
  <c r="L638" i="254"/>
  <c r="M490" i="254"/>
  <c r="L490" i="254"/>
  <c r="M498" i="254"/>
  <c r="L498" i="254"/>
  <c r="M506" i="254"/>
  <c r="L506" i="254"/>
  <c r="M678" i="254"/>
  <c r="L678" i="254"/>
  <c r="M686" i="254"/>
  <c r="L686" i="254"/>
  <c r="N613" i="254"/>
  <c r="N91" i="254"/>
  <c r="N164" i="254"/>
  <c r="N422" i="254"/>
  <c r="N414" i="254"/>
  <c r="N614" i="254"/>
  <c r="N165" i="254"/>
  <c r="N607" i="254"/>
  <c r="M730" i="254"/>
  <c r="L730" i="254"/>
  <c r="M141" i="254"/>
  <c r="L141" i="254"/>
  <c r="M434" i="254"/>
  <c r="L434" i="254"/>
  <c r="M514" i="254"/>
  <c r="L514" i="254"/>
  <c r="L281" i="254"/>
  <c r="M281" i="254"/>
  <c r="L636" i="254"/>
  <c r="M636" i="254"/>
  <c r="M684" i="254"/>
  <c r="L684" i="254"/>
  <c r="M621" i="254"/>
  <c r="L621" i="254"/>
  <c r="L709" i="254"/>
  <c r="M709" i="254"/>
  <c r="L717" i="254"/>
  <c r="M717" i="254"/>
  <c r="L725" i="254"/>
  <c r="M725" i="254"/>
  <c r="L733" i="254"/>
  <c r="M733" i="254"/>
  <c r="L741" i="254"/>
  <c r="M741" i="254"/>
  <c r="L144" i="254"/>
  <c r="M144" i="254"/>
  <c r="M429" i="254"/>
  <c r="L429" i="254"/>
  <c r="M437" i="254"/>
  <c r="L437" i="254"/>
  <c r="M517" i="254"/>
  <c r="L517" i="254"/>
  <c r="M260" i="254"/>
  <c r="L260" i="254"/>
  <c r="M268" i="254"/>
  <c r="L268" i="254"/>
  <c r="M276" i="254"/>
  <c r="L276" i="254"/>
  <c r="M284" i="254"/>
  <c r="L284" i="254"/>
  <c r="M149" i="254"/>
  <c r="L149" i="254"/>
  <c r="M484" i="254"/>
  <c r="L484" i="254"/>
  <c r="M169" i="254"/>
  <c r="L169" i="254"/>
  <c r="M177" i="254"/>
  <c r="L177" i="254"/>
  <c r="M605" i="254"/>
  <c r="L605" i="254"/>
  <c r="M623" i="254"/>
  <c r="L623" i="254"/>
  <c r="M631" i="254"/>
  <c r="L631" i="254"/>
  <c r="M639" i="254"/>
  <c r="L639" i="254"/>
  <c r="L491" i="254"/>
  <c r="M491" i="254"/>
  <c r="L499" i="254"/>
  <c r="M499" i="254"/>
  <c r="L507" i="254"/>
  <c r="M507" i="254"/>
  <c r="M687" i="254"/>
  <c r="L687" i="254"/>
  <c r="M706" i="254"/>
  <c r="L706" i="254"/>
  <c r="M738" i="254"/>
  <c r="L738" i="254"/>
  <c r="M522" i="254"/>
  <c r="L522" i="254"/>
  <c r="M496" i="254"/>
  <c r="L496" i="254"/>
  <c r="M715" i="254"/>
  <c r="L715" i="254"/>
  <c r="M282" i="254"/>
  <c r="L282" i="254"/>
  <c r="L167" i="254"/>
  <c r="M167" i="254"/>
  <c r="M497" i="254"/>
  <c r="L497" i="254"/>
  <c r="M710" i="254"/>
  <c r="L710" i="254"/>
  <c r="M734" i="254"/>
  <c r="L734" i="254"/>
  <c r="M145" i="254"/>
  <c r="L145" i="254"/>
  <c r="M518" i="254"/>
  <c r="L518" i="254"/>
  <c r="L261" i="254"/>
  <c r="M261" i="254"/>
  <c r="L269" i="254"/>
  <c r="M269" i="254"/>
  <c r="L277" i="254"/>
  <c r="M277" i="254"/>
  <c r="L285" i="254"/>
  <c r="M285" i="254"/>
  <c r="L136" i="254"/>
  <c r="M136" i="254"/>
  <c r="M170" i="254"/>
  <c r="L170" i="254"/>
  <c r="L179" i="254"/>
  <c r="M179" i="254"/>
  <c r="M610" i="254"/>
  <c r="L610" i="254"/>
  <c r="L624" i="254"/>
  <c r="M624" i="254"/>
  <c r="L632" i="254"/>
  <c r="M632" i="254"/>
  <c r="L640" i="254"/>
  <c r="M640" i="254"/>
  <c r="M492" i="254"/>
  <c r="L492" i="254"/>
  <c r="M500" i="254"/>
  <c r="L500" i="254"/>
  <c r="M508" i="254"/>
  <c r="L508" i="254"/>
  <c r="M680" i="254"/>
  <c r="L680" i="254"/>
  <c r="M688" i="254"/>
  <c r="L688" i="254"/>
  <c r="M714" i="254"/>
  <c r="L714" i="254"/>
  <c r="M442" i="254"/>
  <c r="L442" i="254"/>
  <c r="L265" i="254"/>
  <c r="M265" i="254"/>
  <c r="M481" i="254"/>
  <c r="L481" i="254"/>
  <c r="M174" i="254"/>
  <c r="L174" i="254"/>
  <c r="M504" i="254"/>
  <c r="L504" i="254"/>
  <c r="M707" i="254"/>
  <c r="L707" i="254"/>
  <c r="M739" i="254"/>
  <c r="L739" i="254"/>
  <c r="L150" i="254"/>
  <c r="M150" i="254"/>
  <c r="L515" i="254"/>
  <c r="M515" i="254"/>
  <c r="M629" i="254"/>
  <c r="L629" i="254"/>
  <c r="M505" i="254"/>
  <c r="L505" i="254"/>
  <c r="L685" i="254"/>
  <c r="M685" i="254"/>
  <c r="M702" i="254"/>
  <c r="L702" i="254"/>
  <c r="M718" i="254"/>
  <c r="L718" i="254"/>
  <c r="M726" i="254"/>
  <c r="L726" i="254"/>
  <c r="M137" i="254"/>
  <c r="L137" i="254"/>
  <c r="M430" i="254"/>
  <c r="L430" i="254"/>
  <c r="M438" i="254"/>
  <c r="L438" i="254"/>
  <c r="M703" i="254"/>
  <c r="L703" i="254"/>
  <c r="M711" i="254"/>
  <c r="L711" i="254"/>
  <c r="M719" i="254"/>
  <c r="L719" i="254"/>
  <c r="M727" i="254"/>
  <c r="L727" i="254"/>
  <c r="M735" i="254"/>
  <c r="L735" i="254"/>
  <c r="L138" i="254"/>
  <c r="M138" i="254"/>
  <c r="L146" i="254"/>
  <c r="M146" i="254"/>
  <c r="L431" i="254"/>
  <c r="M431" i="254"/>
  <c r="L439" i="254"/>
  <c r="M439" i="254"/>
  <c r="L511" i="254"/>
  <c r="M511" i="254"/>
  <c r="L519" i="254"/>
  <c r="M519" i="254"/>
  <c r="M262" i="254"/>
  <c r="L262" i="254"/>
  <c r="M270" i="254"/>
  <c r="L270" i="254"/>
  <c r="M278" i="254"/>
  <c r="L278" i="254"/>
  <c r="M478" i="254"/>
  <c r="L478" i="254"/>
  <c r="L171" i="254"/>
  <c r="M171" i="254"/>
  <c r="L616" i="254"/>
  <c r="M616" i="254"/>
  <c r="M625" i="254"/>
  <c r="L625" i="254"/>
  <c r="M633" i="254"/>
  <c r="L633" i="254"/>
  <c r="M485" i="254"/>
  <c r="L485" i="254"/>
  <c r="M493" i="254"/>
  <c r="L493" i="254"/>
  <c r="M501" i="254"/>
  <c r="L501" i="254"/>
  <c r="M509" i="254"/>
  <c r="L509" i="254"/>
  <c r="L681" i="254"/>
  <c r="M681" i="254"/>
  <c r="L689" i="254"/>
  <c r="M689" i="254"/>
  <c r="N412" i="254"/>
  <c r="N163" i="254"/>
  <c r="N419" i="254"/>
  <c r="N420" i="254"/>
  <c r="L273" i="254"/>
  <c r="M273" i="254"/>
  <c r="L628" i="254"/>
  <c r="M628" i="254"/>
  <c r="M274" i="254"/>
  <c r="L274" i="254"/>
  <c r="L175" i="254"/>
  <c r="M175" i="254"/>
  <c r="M704" i="254"/>
  <c r="L704" i="254"/>
  <c r="M712" i="254"/>
  <c r="L712" i="254"/>
  <c r="M720" i="254"/>
  <c r="L720" i="254"/>
  <c r="M728" i="254"/>
  <c r="L728" i="254"/>
  <c r="M736" i="254"/>
  <c r="L736" i="254"/>
  <c r="M139" i="254"/>
  <c r="L139" i="254"/>
  <c r="M147" i="254"/>
  <c r="L147" i="254"/>
  <c r="M432" i="254"/>
  <c r="L432" i="254"/>
  <c r="M440" i="254"/>
  <c r="L440" i="254"/>
  <c r="M512" i="254"/>
  <c r="L512" i="254"/>
  <c r="M520" i="254"/>
  <c r="L520" i="254"/>
  <c r="M263" i="254"/>
  <c r="L263" i="254"/>
  <c r="M271" i="254"/>
  <c r="L271" i="254"/>
  <c r="M279" i="254"/>
  <c r="L279" i="254"/>
  <c r="L479" i="254"/>
  <c r="M479" i="254"/>
  <c r="M172" i="254"/>
  <c r="L172" i="254"/>
  <c r="M617" i="254"/>
  <c r="L617" i="254"/>
  <c r="M626" i="254"/>
  <c r="L626" i="254"/>
  <c r="M634" i="254"/>
  <c r="L634" i="254"/>
  <c r="M486" i="254"/>
  <c r="L486" i="254"/>
  <c r="M494" i="254"/>
  <c r="L494" i="254"/>
  <c r="M502" i="254"/>
  <c r="L502" i="254"/>
  <c r="M510" i="254"/>
  <c r="L510" i="254"/>
  <c r="M682" i="254"/>
  <c r="L682" i="254"/>
  <c r="L677" i="254"/>
  <c r="M677" i="254"/>
  <c r="M722" i="254"/>
  <c r="L722" i="254"/>
  <c r="L620" i="254"/>
  <c r="M620" i="254"/>
  <c r="M676" i="254"/>
  <c r="L676" i="254"/>
  <c r="M731" i="254"/>
  <c r="L731" i="254"/>
  <c r="L142" i="254"/>
  <c r="M142" i="254"/>
  <c r="L435" i="254"/>
  <c r="M435" i="254"/>
  <c r="M266" i="254"/>
  <c r="L266" i="254"/>
  <c r="M489" i="254"/>
  <c r="L489" i="254"/>
  <c r="L705" i="254"/>
  <c r="M705" i="254"/>
  <c r="L713" i="254"/>
  <c r="M713" i="254"/>
  <c r="L721" i="254"/>
  <c r="M721" i="254"/>
  <c r="L729" i="254"/>
  <c r="M729" i="254"/>
  <c r="L737" i="254"/>
  <c r="M737" i="254"/>
  <c r="L140" i="254"/>
  <c r="M140" i="254"/>
  <c r="M433" i="254"/>
  <c r="L433" i="254"/>
  <c r="M441" i="254"/>
  <c r="L441" i="254"/>
  <c r="M513" i="254"/>
  <c r="L513" i="254"/>
  <c r="M521" i="254"/>
  <c r="L521" i="254"/>
  <c r="M264" i="254"/>
  <c r="L264" i="254"/>
  <c r="M272" i="254"/>
  <c r="L272" i="254"/>
  <c r="M280" i="254"/>
  <c r="L280" i="254"/>
  <c r="M480" i="254"/>
  <c r="L480" i="254"/>
  <c r="M162" i="254"/>
  <c r="L162" i="254"/>
  <c r="M173" i="254"/>
  <c r="L173" i="254"/>
  <c r="M619" i="254"/>
  <c r="L619" i="254"/>
  <c r="M627" i="254"/>
  <c r="L627" i="254"/>
  <c r="M635" i="254"/>
  <c r="L635" i="254"/>
  <c r="L487" i="254"/>
  <c r="M487" i="254"/>
  <c r="L495" i="254"/>
  <c r="M495" i="254"/>
  <c r="L503" i="254"/>
  <c r="M503" i="254"/>
  <c r="M675" i="254"/>
  <c r="L675" i="254"/>
  <c r="M683" i="254"/>
  <c r="L683" i="254"/>
  <c r="M679" i="254"/>
  <c r="L679" i="254"/>
  <c r="N604" i="254"/>
  <c r="N416" i="254"/>
  <c r="N90" i="254"/>
  <c r="N423" i="254"/>
  <c r="N92" i="254"/>
  <c r="I52" i="257"/>
  <c r="I29" i="257"/>
  <c r="AQ729" i="254"/>
  <c r="AQ738" i="254"/>
  <c r="AQ434" i="254"/>
  <c r="AQ442" i="254"/>
  <c r="G522" i="254"/>
  <c r="I273" i="254"/>
  <c r="J273" i="254" s="1"/>
  <c r="K273" i="254" s="1"/>
  <c r="H704" i="254"/>
  <c r="H712" i="254"/>
  <c r="I720" i="254"/>
  <c r="J720" i="254" s="1"/>
  <c r="K720" i="254" s="1"/>
  <c r="H728" i="254"/>
  <c r="AP736" i="254"/>
  <c r="AQ520" i="254"/>
  <c r="H617" i="254"/>
  <c r="G433" i="254"/>
  <c r="AQ441" i="254"/>
  <c r="I513" i="254"/>
  <c r="J513" i="254" s="1"/>
  <c r="K513" i="254" s="1"/>
  <c r="H264" i="254"/>
  <c r="H715" i="254"/>
  <c r="H723" i="254"/>
  <c r="H739" i="254"/>
  <c r="I162" i="254"/>
  <c r="J162" i="254" s="1"/>
  <c r="I76" i="257" s="1"/>
  <c r="AP706" i="254"/>
  <c r="I730" i="254"/>
  <c r="J730" i="254" s="1"/>
  <c r="K730" i="254" s="1"/>
  <c r="AQ265" i="254"/>
  <c r="I281" i="254"/>
  <c r="J281" i="254" s="1"/>
  <c r="K281" i="254" s="1"/>
  <c r="H724" i="254"/>
  <c r="H740" i="254"/>
  <c r="AP428" i="254"/>
  <c r="I275" i="254"/>
  <c r="J275" i="254" s="1"/>
  <c r="K275" i="254" s="1"/>
  <c r="AP176" i="254"/>
  <c r="H709" i="254"/>
  <c r="H717" i="254"/>
  <c r="AQ725" i="254"/>
  <c r="H733" i="254"/>
  <c r="AQ741" i="254"/>
  <c r="H429" i="254"/>
  <c r="AP437" i="254"/>
  <c r="G517" i="254"/>
  <c r="H284" i="254"/>
  <c r="G605" i="254"/>
  <c r="AP722" i="254"/>
  <c r="H707" i="254"/>
  <c r="I731" i="254"/>
  <c r="J731" i="254" s="1"/>
  <c r="K731" i="254" s="1"/>
  <c r="I435" i="254"/>
  <c r="J435" i="254" s="1"/>
  <c r="K435" i="254" s="1"/>
  <c r="AQ282" i="254"/>
  <c r="H167" i="254"/>
  <c r="AP175" i="254"/>
  <c r="H708" i="254"/>
  <c r="AP436" i="254"/>
  <c r="H718" i="254"/>
  <c r="AQ269" i="254"/>
  <c r="H732" i="254"/>
  <c r="AQ516" i="254"/>
  <c r="I267" i="254"/>
  <c r="J267" i="254" s="1"/>
  <c r="K267" i="254" s="1"/>
  <c r="I283" i="254"/>
  <c r="J283" i="254" s="1"/>
  <c r="K283" i="254" s="1"/>
  <c r="AP168" i="254"/>
  <c r="G603" i="254"/>
  <c r="I702" i="254"/>
  <c r="J702" i="254" s="1"/>
  <c r="H710" i="254"/>
  <c r="I726" i="254"/>
  <c r="J726" i="254" s="1"/>
  <c r="K726" i="254" s="1"/>
  <c r="AQ734" i="254"/>
  <c r="I430" i="254"/>
  <c r="J430" i="254" s="1"/>
  <c r="K430" i="254" s="1"/>
  <c r="I438" i="254"/>
  <c r="J438" i="254" s="1"/>
  <c r="K438" i="254" s="1"/>
  <c r="AQ261" i="254"/>
  <c r="AQ277" i="254"/>
  <c r="I285" i="254"/>
  <c r="J285" i="254" s="1"/>
  <c r="K285" i="254" s="1"/>
  <c r="I179" i="254"/>
  <c r="J179" i="254" s="1"/>
  <c r="K179" i="254" s="1"/>
  <c r="H610" i="254"/>
  <c r="I703" i="254"/>
  <c r="J703" i="254" s="1"/>
  <c r="K703" i="254" s="1"/>
  <c r="I711" i="254"/>
  <c r="J711" i="254" s="1"/>
  <c r="K711" i="254" s="1"/>
  <c r="AP719" i="254"/>
  <c r="I727" i="254"/>
  <c r="J727" i="254" s="1"/>
  <c r="K727" i="254" s="1"/>
  <c r="I735" i="254"/>
  <c r="J735" i="254" s="1"/>
  <c r="K735" i="254" s="1"/>
  <c r="AP431" i="254"/>
  <c r="AQ439" i="254"/>
  <c r="H511" i="254"/>
  <c r="I519" i="254"/>
  <c r="J519" i="254" s="1"/>
  <c r="K519" i="254" s="1"/>
  <c r="AQ262" i="254"/>
  <c r="H278" i="254"/>
  <c r="AP171" i="254"/>
  <c r="AP616" i="254"/>
  <c r="K409" i="254"/>
  <c r="K52" i="257" s="1"/>
  <c r="K87" i="254"/>
  <c r="K29" i="257" s="1"/>
  <c r="K423" i="254"/>
  <c r="G179" i="254"/>
  <c r="G282" i="254"/>
  <c r="H266" i="254"/>
  <c r="E17" i="256"/>
  <c r="AQ266" i="254"/>
  <c r="AQ617" i="254"/>
  <c r="AQ512" i="254"/>
  <c r="AQ437" i="254"/>
  <c r="H512" i="254"/>
  <c r="AQ273" i="254"/>
  <c r="H274" i="254"/>
  <c r="H520" i="254"/>
  <c r="AQ274" i="254"/>
  <c r="H168" i="254"/>
  <c r="AQ281" i="254"/>
  <c r="I265" i="254"/>
  <c r="J265" i="254" s="1"/>
  <c r="K265" i="254" s="1"/>
  <c r="H176" i="254"/>
  <c r="AP617" i="254"/>
  <c r="H430" i="254"/>
  <c r="I175" i="254"/>
  <c r="J175" i="254" s="1"/>
  <c r="K175" i="254" s="1"/>
  <c r="G715" i="254"/>
  <c r="AQ433" i="254"/>
  <c r="G617" i="254"/>
  <c r="I616" i="254"/>
  <c r="J616" i="254" s="1"/>
  <c r="K616" i="254" s="1"/>
  <c r="I617" i="254"/>
  <c r="J617" i="254" s="1"/>
  <c r="K617" i="254" s="1"/>
  <c r="I605" i="254"/>
  <c r="J605" i="254" s="1"/>
  <c r="K605" i="254" s="1"/>
  <c r="H616" i="254"/>
  <c r="AQ603" i="254"/>
  <c r="G616" i="254"/>
  <c r="AQ616" i="254"/>
  <c r="AQ605" i="254"/>
  <c r="AP605" i="254"/>
  <c r="H605" i="254"/>
  <c r="AP610" i="254"/>
  <c r="G610" i="254"/>
  <c r="I603" i="254"/>
  <c r="J603" i="254" s="1"/>
  <c r="H603" i="254"/>
  <c r="I610" i="254"/>
  <c r="J610" i="254" s="1"/>
  <c r="K610" i="254" s="1"/>
  <c r="AP603" i="254"/>
  <c r="AQ610" i="254"/>
  <c r="H519" i="254"/>
  <c r="I511" i="254"/>
  <c r="J511" i="254" s="1"/>
  <c r="I715" i="254"/>
  <c r="J715" i="254" s="1"/>
  <c r="K715" i="254" s="1"/>
  <c r="AQ511" i="254"/>
  <c r="G167" i="254"/>
  <c r="G173" i="254"/>
  <c r="I167" i="254"/>
  <c r="J167" i="254" s="1"/>
  <c r="K167" i="254" s="1"/>
  <c r="H175" i="254"/>
  <c r="AP167" i="254"/>
  <c r="AQ167" i="254"/>
  <c r="I173" i="254"/>
  <c r="J173" i="254" s="1"/>
  <c r="K173" i="254" s="1"/>
  <c r="AQ175" i="254"/>
  <c r="AQ169" i="254"/>
  <c r="AP179" i="254"/>
  <c r="H170" i="254"/>
  <c r="I170" i="254"/>
  <c r="J170" i="254" s="1"/>
  <c r="K170" i="254" s="1"/>
  <c r="I177" i="254"/>
  <c r="J177" i="254" s="1"/>
  <c r="K177" i="254" s="1"/>
  <c r="AQ170" i="254"/>
  <c r="AQ168" i="254"/>
  <c r="AP170" i="254"/>
  <c r="AQ172" i="254"/>
  <c r="AQ176" i="254"/>
  <c r="AQ179" i="254"/>
  <c r="AP172" i="254"/>
  <c r="G168" i="254"/>
  <c r="G170" i="254"/>
  <c r="H172" i="254"/>
  <c r="G176" i="254"/>
  <c r="I172" i="254"/>
  <c r="J172" i="254" s="1"/>
  <c r="K172" i="254" s="1"/>
  <c r="I169" i="254"/>
  <c r="J169" i="254" s="1"/>
  <c r="K169" i="254" s="1"/>
  <c r="H173" i="254"/>
  <c r="G175" i="254"/>
  <c r="AP173" i="254"/>
  <c r="H179" i="254"/>
  <c r="G171" i="254"/>
  <c r="AQ173" i="254"/>
  <c r="AQ177" i="254"/>
  <c r="AQ162" i="254"/>
  <c r="G274" i="254"/>
  <c r="G166" i="254"/>
  <c r="AP166" i="254"/>
  <c r="I168" i="254"/>
  <c r="J168" i="254" s="1"/>
  <c r="K168" i="254" s="1"/>
  <c r="H171" i="254"/>
  <c r="AQ171" i="254"/>
  <c r="G174" i="254"/>
  <c r="AP174" i="254"/>
  <c r="I176" i="254"/>
  <c r="J176" i="254" s="1"/>
  <c r="K176" i="254" s="1"/>
  <c r="H166" i="254"/>
  <c r="AQ166" i="254"/>
  <c r="G169" i="254"/>
  <c r="AP169" i="254"/>
  <c r="I171" i="254"/>
  <c r="J171" i="254" s="1"/>
  <c r="K171" i="254" s="1"/>
  <c r="H174" i="254"/>
  <c r="AQ174" i="254"/>
  <c r="G177" i="254"/>
  <c r="AP177" i="254"/>
  <c r="G162" i="254"/>
  <c r="G76" i="257" s="1"/>
  <c r="H76" i="257" s="1"/>
  <c r="AP162" i="254"/>
  <c r="I166" i="254"/>
  <c r="J166" i="254" s="1"/>
  <c r="K166" i="254" s="1"/>
  <c r="H169" i="254"/>
  <c r="G172" i="254"/>
  <c r="I174" i="254"/>
  <c r="J174" i="254" s="1"/>
  <c r="K174" i="254" s="1"/>
  <c r="H177" i="254"/>
  <c r="AQ270" i="254"/>
  <c r="H162" i="254"/>
  <c r="I264" i="254"/>
  <c r="J264" i="254" s="1"/>
  <c r="K264" i="254" s="1"/>
  <c r="I272" i="254"/>
  <c r="J272" i="254" s="1"/>
  <c r="K272" i="254" s="1"/>
  <c r="I280" i="254"/>
  <c r="J280" i="254" s="1"/>
  <c r="K280" i="254" s="1"/>
  <c r="H272" i="254"/>
  <c r="AP430" i="254"/>
  <c r="G430" i="254"/>
  <c r="G429" i="254"/>
  <c r="I429" i="254"/>
  <c r="J429" i="254" s="1"/>
  <c r="K429" i="254" s="1"/>
  <c r="AP429" i="254"/>
  <c r="I434" i="254"/>
  <c r="J434" i="254" s="1"/>
  <c r="K434" i="254" s="1"/>
  <c r="AP720" i="254"/>
  <c r="I276" i="254"/>
  <c r="J276" i="254" s="1"/>
  <c r="K276" i="254" s="1"/>
  <c r="I260" i="254"/>
  <c r="J260" i="254" s="1"/>
  <c r="K260" i="254" s="1"/>
  <c r="G266" i="254"/>
  <c r="I261" i="254"/>
  <c r="J261" i="254" s="1"/>
  <c r="K261" i="254" s="1"/>
  <c r="I284" i="254"/>
  <c r="J284" i="254" s="1"/>
  <c r="K284" i="254" s="1"/>
  <c r="I268" i="254"/>
  <c r="J268" i="254" s="1"/>
  <c r="K268" i="254" s="1"/>
  <c r="AQ278" i="254"/>
  <c r="I269" i="254"/>
  <c r="J269" i="254" s="1"/>
  <c r="K269" i="254" s="1"/>
  <c r="H280" i="254"/>
  <c r="G262" i="254"/>
  <c r="I277" i="254"/>
  <c r="J277" i="254" s="1"/>
  <c r="K277" i="254" s="1"/>
  <c r="H262" i="254"/>
  <c r="G270" i="254"/>
  <c r="H270" i="254"/>
  <c r="G278" i="254"/>
  <c r="H260" i="254"/>
  <c r="H268" i="254"/>
  <c r="H276" i="254"/>
  <c r="I263" i="254"/>
  <c r="J263" i="254" s="1"/>
  <c r="K263" i="254" s="1"/>
  <c r="I271" i="254"/>
  <c r="J271" i="254" s="1"/>
  <c r="K271" i="254" s="1"/>
  <c r="I279" i="254"/>
  <c r="J279" i="254" s="1"/>
  <c r="K279" i="254" s="1"/>
  <c r="AQ285" i="254"/>
  <c r="I259" i="254"/>
  <c r="J259" i="254" s="1"/>
  <c r="H261" i="254"/>
  <c r="AP262" i="254"/>
  <c r="H265" i="254"/>
  <c r="AP266" i="254"/>
  <c r="H269" i="254"/>
  <c r="AP270" i="254"/>
  <c r="H273" i="254"/>
  <c r="AP274" i="254"/>
  <c r="H277" i="254"/>
  <c r="AP278" i="254"/>
  <c r="H281" i="254"/>
  <c r="AP282" i="254"/>
  <c r="H285" i="254"/>
  <c r="G434" i="254"/>
  <c r="AP259" i="254"/>
  <c r="AP263" i="254"/>
  <c r="AP267" i="254"/>
  <c r="AP271" i="254"/>
  <c r="AP275" i="254"/>
  <c r="AP279" i="254"/>
  <c r="AP283" i="254"/>
  <c r="H434" i="254"/>
  <c r="AP519" i="254"/>
  <c r="G259" i="254"/>
  <c r="AQ259" i="254"/>
  <c r="I262" i="254"/>
  <c r="J262" i="254" s="1"/>
  <c r="K262" i="254" s="1"/>
  <c r="G263" i="254"/>
  <c r="AQ263" i="254"/>
  <c r="I266" i="254"/>
  <c r="J266" i="254" s="1"/>
  <c r="K266" i="254" s="1"/>
  <c r="G267" i="254"/>
  <c r="AQ267" i="254"/>
  <c r="I270" i="254"/>
  <c r="J270" i="254" s="1"/>
  <c r="K270" i="254" s="1"/>
  <c r="G271" i="254"/>
  <c r="AQ271" i="254"/>
  <c r="I274" i="254"/>
  <c r="J274" i="254" s="1"/>
  <c r="K274" i="254" s="1"/>
  <c r="G275" i="254"/>
  <c r="AQ275" i="254"/>
  <c r="I278" i="254"/>
  <c r="J278" i="254" s="1"/>
  <c r="K278" i="254" s="1"/>
  <c r="G279" i="254"/>
  <c r="AQ279" i="254"/>
  <c r="I282" i="254"/>
  <c r="J282" i="254" s="1"/>
  <c r="K282" i="254" s="1"/>
  <c r="G283" i="254"/>
  <c r="AQ283" i="254"/>
  <c r="AQ519" i="254"/>
  <c r="AQ522" i="254"/>
  <c r="H259" i="254"/>
  <c r="AP260" i="254"/>
  <c r="H263" i="254"/>
  <c r="AP264" i="254"/>
  <c r="H267" i="254"/>
  <c r="AP268" i="254"/>
  <c r="H271" i="254"/>
  <c r="AP272" i="254"/>
  <c r="H275" i="254"/>
  <c r="AP276" i="254"/>
  <c r="H279" i="254"/>
  <c r="AP280" i="254"/>
  <c r="H283" i="254"/>
  <c r="AP284" i="254"/>
  <c r="G519" i="254"/>
  <c r="G260" i="254"/>
  <c r="AQ260" i="254"/>
  <c r="G264" i="254"/>
  <c r="AQ264" i="254"/>
  <c r="G268" i="254"/>
  <c r="AQ268" i="254"/>
  <c r="G272" i="254"/>
  <c r="AQ272" i="254"/>
  <c r="G276" i="254"/>
  <c r="AQ276" i="254"/>
  <c r="G280" i="254"/>
  <c r="AQ280" i="254"/>
  <c r="G284" i="254"/>
  <c r="AQ284" i="254"/>
  <c r="AP261" i="254"/>
  <c r="AP265" i="254"/>
  <c r="AP269" i="254"/>
  <c r="AP273" i="254"/>
  <c r="AP277" i="254"/>
  <c r="AP281" i="254"/>
  <c r="AP285" i="254"/>
  <c r="G261" i="254"/>
  <c r="G265" i="254"/>
  <c r="G269" i="254"/>
  <c r="G273" i="254"/>
  <c r="G277" i="254"/>
  <c r="G281" i="254"/>
  <c r="G285" i="254"/>
  <c r="AP522" i="254"/>
  <c r="AP515" i="254"/>
  <c r="AQ515" i="254"/>
  <c r="G515" i="254"/>
  <c r="I521" i="254"/>
  <c r="J521" i="254" s="1"/>
  <c r="K521" i="254" s="1"/>
  <c r="H515" i="254"/>
  <c r="I515" i="254"/>
  <c r="J515" i="254" s="1"/>
  <c r="K515" i="254" s="1"/>
  <c r="AP514" i="254"/>
  <c r="AP517" i="254"/>
  <c r="G514" i="254"/>
  <c r="H522" i="254"/>
  <c r="AQ514" i="254"/>
  <c r="I517" i="254"/>
  <c r="J517" i="254" s="1"/>
  <c r="K517" i="254" s="1"/>
  <c r="I516" i="254"/>
  <c r="J516" i="254" s="1"/>
  <c r="K516" i="254" s="1"/>
  <c r="H514" i="254"/>
  <c r="AP511" i="254"/>
  <c r="G511" i="254"/>
  <c r="I725" i="254"/>
  <c r="J725" i="254" s="1"/>
  <c r="K725" i="254" s="1"/>
  <c r="G512" i="254"/>
  <c r="AP512" i="254"/>
  <c r="I514" i="254"/>
  <c r="J514" i="254" s="1"/>
  <c r="K514" i="254" s="1"/>
  <c r="H517" i="254"/>
  <c r="AQ517" i="254"/>
  <c r="G520" i="254"/>
  <c r="AP520" i="254"/>
  <c r="I522" i="254"/>
  <c r="J522" i="254" s="1"/>
  <c r="K522" i="254" s="1"/>
  <c r="I512" i="254"/>
  <c r="J512" i="254" s="1"/>
  <c r="K512" i="254" s="1"/>
  <c r="G518" i="254"/>
  <c r="AP518" i="254"/>
  <c r="I520" i="254"/>
  <c r="J520" i="254" s="1"/>
  <c r="K520" i="254" s="1"/>
  <c r="G513" i="254"/>
  <c r="AP513" i="254"/>
  <c r="H518" i="254"/>
  <c r="AQ518" i="254"/>
  <c r="G521" i="254"/>
  <c r="AP521" i="254"/>
  <c r="H513" i="254"/>
  <c r="AQ513" i="254"/>
  <c r="G516" i="254"/>
  <c r="AP516" i="254"/>
  <c r="I518" i="254"/>
  <c r="J518" i="254" s="1"/>
  <c r="K518" i="254" s="1"/>
  <c r="H521" i="254"/>
  <c r="AQ521" i="254"/>
  <c r="H516" i="254"/>
  <c r="I439" i="254"/>
  <c r="J439" i="254" s="1"/>
  <c r="K439" i="254" s="1"/>
  <c r="H437" i="254"/>
  <c r="AQ430" i="254"/>
  <c r="AQ431" i="254"/>
  <c r="H435" i="254"/>
  <c r="G437" i="254"/>
  <c r="H438" i="254"/>
  <c r="AQ440" i="254"/>
  <c r="I441" i="254"/>
  <c r="J441" i="254" s="1"/>
  <c r="K441" i="254" s="1"/>
  <c r="AQ429" i="254"/>
  <c r="H431" i="254"/>
  <c r="G432" i="254"/>
  <c r="I437" i="254"/>
  <c r="J437" i="254" s="1"/>
  <c r="K437" i="254" s="1"/>
  <c r="AP438" i="254"/>
  <c r="G440" i="254"/>
  <c r="G442" i="254"/>
  <c r="I431" i="254"/>
  <c r="J431" i="254" s="1"/>
  <c r="K431" i="254" s="1"/>
  <c r="H432" i="254"/>
  <c r="AP433" i="254"/>
  <c r="AP435" i="254"/>
  <c r="AQ438" i="254"/>
  <c r="H440" i="254"/>
  <c r="I432" i="254"/>
  <c r="J432" i="254" s="1"/>
  <c r="K432" i="254" s="1"/>
  <c r="AP434" i="254"/>
  <c r="AQ435" i="254"/>
  <c r="I440" i="254"/>
  <c r="J440" i="254" s="1"/>
  <c r="K440" i="254" s="1"/>
  <c r="AP442" i="254"/>
  <c r="AP432" i="254"/>
  <c r="G441" i="254"/>
  <c r="AP441" i="254"/>
  <c r="AQ432" i="254"/>
  <c r="G435" i="254"/>
  <c r="G438" i="254"/>
  <c r="AP440" i="254"/>
  <c r="H441" i="254"/>
  <c r="AQ730" i="254"/>
  <c r="H428" i="254"/>
  <c r="AQ428" i="254"/>
  <c r="G431" i="254"/>
  <c r="I433" i="254"/>
  <c r="J433" i="254" s="1"/>
  <c r="K433" i="254" s="1"/>
  <c r="H436" i="254"/>
  <c r="AQ436" i="254"/>
  <c r="G439" i="254"/>
  <c r="AP439" i="254"/>
  <c r="I442" i="254"/>
  <c r="J442" i="254" s="1"/>
  <c r="K442" i="254" s="1"/>
  <c r="I428" i="254"/>
  <c r="J428" i="254" s="1"/>
  <c r="I436" i="254"/>
  <c r="J436" i="254" s="1"/>
  <c r="K436" i="254" s="1"/>
  <c r="H439" i="254"/>
  <c r="AP730" i="254"/>
  <c r="G428" i="254"/>
  <c r="H433" i="254"/>
  <c r="G436" i="254"/>
  <c r="H442" i="254"/>
  <c r="AQ719" i="254"/>
  <c r="AQ726" i="254"/>
  <c r="H726" i="254"/>
  <c r="I706" i="254"/>
  <c r="J706" i="254" s="1"/>
  <c r="K706" i="254" s="1"/>
  <c r="H734" i="254"/>
  <c r="G727" i="254"/>
  <c r="I719" i="254"/>
  <c r="J719" i="254" s="1"/>
  <c r="K719" i="254" s="1"/>
  <c r="AP703" i="254"/>
  <c r="G703" i="254"/>
  <c r="AQ727" i="254"/>
  <c r="AP711" i="254"/>
  <c r="G734" i="254"/>
  <c r="G711" i="254"/>
  <c r="H727" i="254"/>
  <c r="H703" i="254"/>
  <c r="AQ708" i="254"/>
  <c r="G708" i="254"/>
  <c r="AQ724" i="254"/>
  <c r="G733" i="254"/>
  <c r="H736" i="254"/>
  <c r="AP708" i="254"/>
  <c r="G724" i="254"/>
  <c r="I736" i="254"/>
  <c r="J736" i="254" s="1"/>
  <c r="K736" i="254" s="1"/>
  <c r="H716" i="254"/>
  <c r="AQ716" i="254"/>
  <c r="G740" i="254"/>
  <c r="G720" i="254"/>
  <c r="G716" i="254"/>
  <c r="G736" i="254"/>
  <c r="G707" i="254"/>
  <c r="AQ717" i="254"/>
  <c r="G731" i="254"/>
  <c r="G717" i="254"/>
  <c r="H720" i="254"/>
  <c r="G735" i="254"/>
  <c r="G741" i="254"/>
  <c r="I709" i="254"/>
  <c r="J709" i="254" s="1"/>
  <c r="K709" i="254" s="1"/>
  <c r="G709" i="254"/>
  <c r="G719" i="254"/>
  <c r="G723" i="254"/>
  <c r="AP727" i="254"/>
  <c r="G739" i="254"/>
  <c r="I717" i="254"/>
  <c r="J717" i="254" s="1"/>
  <c r="K717" i="254" s="1"/>
  <c r="I707" i="254"/>
  <c r="J707" i="254" s="1"/>
  <c r="K707" i="254" s="1"/>
  <c r="AQ732" i="254"/>
  <c r="I738" i="254"/>
  <c r="J738" i="254" s="1"/>
  <c r="K738" i="254" s="1"/>
  <c r="I734" i="254"/>
  <c r="J734" i="254" s="1"/>
  <c r="K734" i="254" s="1"/>
  <c r="H731" i="254"/>
  <c r="AQ710" i="254"/>
  <c r="AQ718" i="254"/>
  <c r="G725" i="254"/>
  <c r="G732" i="254"/>
  <c r="I741" i="254"/>
  <c r="J741" i="254" s="1"/>
  <c r="K741" i="254" s="1"/>
  <c r="I723" i="254"/>
  <c r="J723" i="254" s="1"/>
  <c r="K723" i="254" s="1"/>
  <c r="H719" i="254"/>
  <c r="AQ702" i="254"/>
  <c r="H711" i="254"/>
  <c r="G704" i="254"/>
  <c r="I739" i="254"/>
  <c r="J739" i="254" s="1"/>
  <c r="K739" i="254" s="1"/>
  <c r="I733" i="254"/>
  <c r="J733" i="254" s="1"/>
  <c r="K733" i="254" s="1"/>
  <c r="I722" i="254"/>
  <c r="J722" i="254" s="1"/>
  <c r="K722" i="254" s="1"/>
  <c r="I718" i="254"/>
  <c r="J718" i="254" s="1"/>
  <c r="K718" i="254" s="1"/>
  <c r="I710" i="254"/>
  <c r="J710" i="254" s="1"/>
  <c r="K710" i="254" s="1"/>
  <c r="AP735" i="254"/>
  <c r="AQ740" i="254"/>
  <c r="H735" i="254"/>
  <c r="I714" i="254"/>
  <c r="J714" i="254" s="1"/>
  <c r="K714" i="254" s="1"/>
  <c r="G721" i="254"/>
  <c r="G710" i="254"/>
  <c r="G713" i="254"/>
  <c r="G712" i="254"/>
  <c r="G737" i="254"/>
  <c r="G729" i="254"/>
  <c r="G718" i="254"/>
  <c r="G726" i="254"/>
  <c r="G728" i="254"/>
  <c r="G705" i="254"/>
  <c r="G702" i="254"/>
  <c r="H738" i="254"/>
  <c r="H730" i="254"/>
  <c r="H722" i="254"/>
  <c r="H714" i="254"/>
  <c r="H706" i="254"/>
  <c r="AP721" i="254"/>
  <c r="AP728" i="254"/>
  <c r="AQ733" i="254"/>
  <c r="H741" i="254"/>
  <c r="G738" i="254"/>
  <c r="G730" i="254"/>
  <c r="I728" i="254"/>
  <c r="J728" i="254" s="1"/>
  <c r="K728" i="254" s="1"/>
  <c r="H725" i="254"/>
  <c r="G722" i="254"/>
  <c r="G714" i="254"/>
  <c r="I712" i="254"/>
  <c r="J712" i="254" s="1"/>
  <c r="K712" i="254" s="1"/>
  <c r="G706" i="254"/>
  <c r="I704" i="254"/>
  <c r="J704" i="254" s="1"/>
  <c r="K704" i="254" s="1"/>
  <c r="AQ705" i="254"/>
  <c r="AQ721" i="254"/>
  <c r="I729" i="254"/>
  <c r="J729" i="254" s="1"/>
  <c r="K729" i="254" s="1"/>
  <c r="I721" i="254"/>
  <c r="J721" i="254" s="1"/>
  <c r="K721" i="254" s="1"/>
  <c r="I713" i="254"/>
  <c r="J713" i="254" s="1"/>
  <c r="K713" i="254" s="1"/>
  <c r="I705" i="254"/>
  <c r="J705" i="254" s="1"/>
  <c r="K705" i="254" s="1"/>
  <c r="H702" i="254"/>
  <c r="I740" i="254"/>
  <c r="J740" i="254" s="1"/>
  <c r="K740" i="254" s="1"/>
  <c r="H737" i="254"/>
  <c r="I732" i="254"/>
  <c r="J732" i="254" s="1"/>
  <c r="K732" i="254" s="1"/>
  <c r="H729" i="254"/>
  <c r="I724" i="254"/>
  <c r="J724" i="254" s="1"/>
  <c r="K724" i="254" s="1"/>
  <c r="H721" i="254"/>
  <c r="I716" i="254"/>
  <c r="J716" i="254" s="1"/>
  <c r="K716" i="254" s="1"/>
  <c r="H713" i="254"/>
  <c r="I708" i="254"/>
  <c r="J708" i="254" s="1"/>
  <c r="K708" i="254" s="1"/>
  <c r="H705" i="254"/>
  <c r="I737" i="254"/>
  <c r="J737" i="254" s="1"/>
  <c r="K737" i="254" s="1"/>
  <c r="AP729" i="254"/>
  <c r="AQ706" i="254"/>
  <c r="AP732" i="254"/>
  <c r="AP737" i="254"/>
  <c r="AQ713" i="254"/>
  <c r="AP714" i="254"/>
  <c r="AQ737" i="254"/>
  <c r="AP738" i="254"/>
  <c r="AP740" i="254"/>
  <c r="AQ714" i="254"/>
  <c r="AQ722" i="254"/>
  <c r="AQ703" i="254"/>
  <c r="AP716" i="254"/>
  <c r="AQ735" i="254"/>
  <c r="AP705" i="254"/>
  <c r="AQ711" i="254"/>
  <c r="AP724" i="254"/>
  <c r="AP713" i="254"/>
  <c r="AP712" i="254"/>
  <c r="AQ704" i="254"/>
  <c r="AP707" i="254"/>
  <c r="AQ728" i="254"/>
  <c r="AP731" i="254"/>
  <c r="AQ736" i="254"/>
  <c r="AP702" i="254"/>
  <c r="AQ707" i="254"/>
  <c r="AP710" i="254"/>
  <c r="AQ715" i="254"/>
  <c r="AP718" i="254"/>
  <c r="AQ723" i="254"/>
  <c r="AP726" i="254"/>
  <c r="AQ731" i="254"/>
  <c r="AP734" i="254"/>
  <c r="AQ739" i="254"/>
  <c r="AP733" i="254"/>
  <c r="AP704" i="254"/>
  <c r="AQ709" i="254"/>
  <c r="AQ712" i="254"/>
  <c r="AP715" i="254"/>
  <c r="AQ720" i="254"/>
  <c r="AP723" i="254"/>
  <c r="AP739" i="254"/>
  <c r="AP717" i="254"/>
  <c r="AP725" i="254"/>
  <c r="AP741" i="254"/>
  <c r="AP709" i="254"/>
  <c r="AO675" i="254"/>
  <c r="AO689" i="254"/>
  <c r="AQ689" i="254"/>
  <c r="AO688" i="254"/>
  <c r="AP688" i="254"/>
  <c r="AO687" i="254"/>
  <c r="AQ687" i="254"/>
  <c r="AO686" i="254"/>
  <c r="AP686" i="254"/>
  <c r="AO685" i="254"/>
  <c r="AQ685" i="254"/>
  <c r="AO684" i="254"/>
  <c r="AP684" i="254"/>
  <c r="AO683" i="254"/>
  <c r="AQ683" i="254"/>
  <c r="AO682" i="254"/>
  <c r="AP682" i="254"/>
  <c r="AO681" i="254"/>
  <c r="AQ681" i="254"/>
  <c r="AO680" i="254"/>
  <c r="AP680" i="254"/>
  <c r="AO679" i="254"/>
  <c r="AQ679" i="254"/>
  <c r="AO678" i="254"/>
  <c r="AP678" i="254"/>
  <c r="AO677" i="254"/>
  <c r="AQ677" i="254"/>
  <c r="AO676" i="254"/>
  <c r="AQ675" i="254"/>
  <c r="AO663" i="254"/>
  <c r="F663" i="254"/>
  <c r="AO662" i="254"/>
  <c r="F662" i="254"/>
  <c r="AO649" i="254"/>
  <c r="F649" i="254"/>
  <c r="AO640" i="254"/>
  <c r="AO639" i="254"/>
  <c r="I639" i="254"/>
  <c r="J639" i="254" s="1"/>
  <c r="K639" i="254" s="1"/>
  <c r="AO638" i="254"/>
  <c r="AO637" i="254"/>
  <c r="AP637" i="254"/>
  <c r="AO636" i="254"/>
  <c r="AP636" i="254"/>
  <c r="AO635" i="254"/>
  <c r="AP635" i="254"/>
  <c r="AO634" i="254"/>
  <c r="AQ634" i="254"/>
  <c r="AO633" i="254"/>
  <c r="I633" i="254"/>
  <c r="J633" i="254" s="1"/>
  <c r="K633" i="254" s="1"/>
  <c r="AO632" i="254"/>
  <c r="AO631" i="254"/>
  <c r="I631" i="254"/>
  <c r="J631" i="254" s="1"/>
  <c r="K631" i="254" s="1"/>
  <c r="AO630" i="254"/>
  <c r="AO629" i="254"/>
  <c r="AP629" i="254"/>
  <c r="AO628" i="254"/>
  <c r="I628" i="254"/>
  <c r="J628" i="254" s="1"/>
  <c r="K628" i="254" s="1"/>
  <c r="AO627" i="254"/>
  <c r="AP627" i="254"/>
  <c r="AO626" i="254"/>
  <c r="AQ626" i="254"/>
  <c r="AO625" i="254"/>
  <c r="I625" i="254"/>
  <c r="J625" i="254" s="1"/>
  <c r="K625" i="254" s="1"/>
  <c r="AO624" i="254"/>
  <c r="AQ624" i="254"/>
  <c r="AO623" i="254"/>
  <c r="I623" i="254"/>
  <c r="J623" i="254" s="1"/>
  <c r="K623" i="254" s="1"/>
  <c r="AO622" i="254"/>
  <c r="AO621" i="254"/>
  <c r="AP621" i="254"/>
  <c r="AO620" i="254"/>
  <c r="AQ620" i="254"/>
  <c r="AO619" i="254"/>
  <c r="AP619" i="254"/>
  <c r="AO586" i="254"/>
  <c r="F586" i="254"/>
  <c r="AO583" i="254"/>
  <c r="F583" i="254"/>
  <c r="AO590" i="254"/>
  <c r="F590" i="254"/>
  <c r="AO589" i="254"/>
  <c r="F589" i="254"/>
  <c r="AO588" i="254"/>
  <c r="F588" i="254"/>
  <c r="AO510" i="254"/>
  <c r="AP510" i="254"/>
  <c r="AO509" i="254"/>
  <c r="AQ509" i="254"/>
  <c r="AO508" i="254"/>
  <c r="AO507" i="254"/>
  <c r="AQ507" i="254"/>
  <c r="AO506" i="254"/>
  <c r="I506" i="254"/>
  <c r="J506" i="254" s="1"/>
  <c r="K506" i="254" s="1"/>
  <c r="AO505" i="254"/>
  <c r="AO504" i="254"/>
  <c r="I504" i="254"/>
  <c r="J504" i="254" s="1"/>
  <c r="K504" i="254" s="1"/>
  <c r="AO503" i="254"/>
  <c r="AO502" i="254"/>
  <c r="AP502" i="254"/>
  <c r="AO501" i="254"/>
  <c r="AQ501" i="254"/>
  <c r="AO500" i="254"/>
  <c r="AO499" i="254"/>
  <c r="AQ499" i="254"/>
  <c r="AO498" i="254"/>
  <c r="G498" i="254"/>
  <c r="AO497" i="254"/>
  <c r="AQ497" i="254"/>
  <c r="AO496" i="254"/>
  <c r="I496" i="254"/>
  <c r="J496" i="254" s="1"/>
  <c r="K496" i="254" s="1"/>
  <c r="AO495" i="254"/>
  <c r="AO494" i="254"/>
  <c r="AP494" i="254"/>
  <c r="AO493" i="254"/>
  <c r="AQ493" i="254"/>
  <c r="AO492" i="254"/>
  <c r="AO491" i="254"/>
  <c r="AQ491" i="254"/>
  <c r="AO490" i="254"/>
  <c r="G490" i="254"/>
  <c r="AO489" i="254"/>
  <c r="I489" i="254"/>
  <c r="J489" i="254" s="1"/>
  <c r="K489" i="254" s="1"/>
  <c r="AO488" i="254"/>
  <c r="I488" i="254"/>
  <c r="J488" i="254" s="1"/>
  <c r="K488" i="254" s="1"/>
  <c r="AO487" i="254"/>
  <c r="AO486" i="254"/>
  <c r="AP486" i="254"/>
  <c r="AO485" i="254"/>
  <c r="I485" i="254"/>
  <c r="J485" i="254" s="1"/>
  <c r="AO459" i="254"/>
  <c r="F459" i="254"/>
  <c r="AO444" i="254"/>
  <c r="F444" i="254"/>
  <c r="G39" i="257" l="1"/>
  <c r="H39" i="257" s="1"/>
  <c r="I39" i="257"/>
  <c r="I40" i="257"/>
  <c r="G40" i="257"/>
  <c r="H40" i="257" s="1"/>
  <c r="N675" i="254"/>
  <c r="N635" i="254"/>
  <c r="N162" i="254"/>
  <c r="N264" i="254"/>
  <c r="N433" i="254"/>
  <c r="N266" i="254"/>
  <c r="N676" i="254"/>
  <c r="N682" i="254"/>
  <c r="N486" i="254"/>
  <c r="N172" i="254"/>
  <c r="N263" i="254"/>
  <c r="N432" i="254"/>
  <c r="N728" i="254"/>
  <c r="N509" i="254"/>
  <c r="N633" i="254"/>
  <c r="N478" i="254"/>
  <c r="N719" i="254"/>
  <c r="N430" i="254"/>
  <c r="N702" i="254"/>
  <c r="N504" i="254"/>
  <c r="N442" i="254"/>
  <c r="N508" i="254"/>
  <c r="N170" i="254"/>
  <c r="N734" i="254"/>
  <c r="N282" i="254"/>
  <c r="N738" i="254"/>
  <c r="N499" i="254"/>
  <c r="N623" i="254"/>
  <c r="N484" i="254"/>
  <c r="N429" i="254"/>
  <c r="N684" i="254"/>
  <c r="N434" i="254"/>
  <c r="N678" i="254"/>
  <c r="N638" i="254"/>
  <c r="N176" i="254"/>
  <c r="N275" i="254"/>
  <c r="N436" i="254"/>
  <c r="N740" i="254"/>
  <c r="N708" i="254"/>
  <c r="N488" i="254"/>
  <c r="N514" i="254"/>
  <c r="N686" i="254"/>
  <c r="N490" i="254"/>
  <c r="N603" i="254"/>
  <c r="N283" i="254"/>
  <c r="N516" i="254"/>
  <c r="N143" i="254"/>
  <c r="N716" i="254"/>
  <c r="N723" i="254"/>
  <c r="L29" i="257"/>
  <c r="L52" i="257"/>
  <c r="N281" i="254"/>
  <c r="N148" i="254"/>
  <c r="N272" i="254"/>
  <c r="N729" i="254"/>
  <c r="N677" i="254"/>
  <c r="N273" i="254"/>
  <c r="N265" i="254"/>
  <c r="N640" i="254"/>
  <c r="N179" i="254"/>
  <c r="N277" i="254"/>
  <c r="N167" i="254"/>
  <c r="N507" i="254"/>
  <c r="N503" i="254"/>
  <c r="N627" i="254"/>
  <c r="N480" i="254"/>
  <c r="N521" i="254"/>
  <c r="N435" i="254"/>
  <c r="N510" i="254"/>
  <c r="N634" i="254"/>
  <c r="N479" i="254"/>
  <c r="N520" i="254"/>
  <c r="N147" i="254"/>
  <c r="N720" i="254"/>
  <c r="N274" i="254"/>
  <c r="N501" i="254"/>
  <c r="N625" i="254"/>
  <c r="N278" i="254"/>
  <c r="N711" i="254"/>
  <c r="N137" i="254"/>
  <c r="N174" i="254"/>
  <c r="N714" i="254"/>
  <c r="N500" i="254"/>
  <c r="N710" i="254"/>
  <c r="N715" i="254"/>
  <c r="N706" i="254"/>
  <c r="N491" i="254"/>
  <c r="N605" i="254"/>
  <c r="N149" i="254"/>
  <c r="N260" i="254"/>
  <c r="N141" i="254"/>
  <c r="N506" i="254"/>
  <c r="N630" i="254"/>
  <c r="N168" i="254"/>
  <c r="N267" i="254"/>
  <c r="N428" i="254"/>
  <c r="N732" i="254"/>
  <c r="N166" i="254"/>
  <c r="N679" i="254"/>
  <c r="N495" i="254"/>
  <c r="N619" i="254"/>
  <c r="N280" i="254"/>
  <c r="N513" i="254"/>
  <c r="N722" i="254"/>
  <c r="N502" i="254"/>
  <c r="N626" i="254"/>
  <c r="N279" i="254"/>
  <c r="N512" i="254"/>
  <c r="N139" i="254"/>
  <c r="N712" i="254"/>
  <c r="N493" i="254"/>
  <c r="N270" i="254"/>
  <c r="N439" i="254"/>
  <c r="N735" i="254"/>
  <c r="N703" i="254"/>
  <c r="N726" i="254"/>
  <c r="N505" i="254"/>
  <c r="N739" i="254"/>
  <c r="N481" i="254"/>
  <c r="N688" i="254"/>
  <c r="N492" i="254"/>
  <c r="N610" i="254"/>
  <c r="N518" i="254"/>
  <c r="N497" i="254"/>
  <c r="N496" i="254"/>
  <c r="N687" i="254"/>
  <c r="N639" i="254"/>
  <c r="N177" i="254"/>
  <c r="N517" i="254"/>
  <c r="N681" i="254"/>
  <c r="N171" i="254"/>
  <c r="N733" i="254"/>
  <c r="N683" i="254"/>
  <c r="N487" i="254"/>
  <c r="N173" i="254"/>
  <c r="N441" i="254"/>
  <c r="N489" i="254"/>
  <c r="N731" i="254"/>
  <c r="N494" i="254"/>
  <c r="N617" i="254"/>
  <c r="N271" i="254"/>
  <c r="N440" i="254"/>
  <c r="N736" i="254"/>
  <c r="N704" i="254"/>
  <c r="N485" i="254"/>
  <c r="N262" i="254"/>
  <c r="N431" i="254"/>
  <c r="N727" i="254"/>
  <c r="N438" i="254"/>
  <c r="N718" i="254"/>
  <c r="N629" i="254"/>
  <c r="N707" i="254"/>
  <c r="N680" i="254"/>
  <c r="N145" i="254"/>
  <c r="N522" i="254"/>
  <c r="N631" i="254"/>
  <c r="N169" i="254"/>
  <c r="N276" i="254"/>
  <c r="N437" i="254"/>
  <c r="N621" i="254"/>
  <c r="N730" i="254"/>
  <c r="N498" i="254"/>
  <c r="N622" i="254"/>
  <c r="N259" i="254"/>
  <c r="N151" i="254"/>
  <c r="N724" i="254"/>
  <c r="N637" i="254"/>
  <c r="M663" i="254"/>
  <c r="L663" i="254"/>
  <c r="M444" i="254"/>
  <c r="L444" i="254"/>
  <c r="L588" i="254"/>
  <c r="M588" i="254"/>
  <c r="M586" i="254"/>
  <c r="L586" i="254"/>
  <c r="L583" i="254"/>
  <c r="M583" i="254"/>
  <c r="N721" i="254"/>
  <c r="N175" i="254"/>
  <c r="N519" i="254"/>
  <c r="N146" i="254"/>
  <c r="N515" i="254"/>
  <c r="N632" i="254"/>
  <c r="N269" i="254"/>
  <c r="N268" i="254"/>
  <c r="N725" i="254"/>
  <c r="L459" i="254"/>
  <c r="M459" i="254"/>
  <c r="L649" i="254"/>
  <c r="M649" i="254"/>
  <c r="M589" i="254"/>
  <c r="L589" i="254"/>
  <c r="M662" i="254"/>
  <c r="L662" i="254"/>
  <c r="M590" i="254"/>
  <c r="L590" i="254"/>
  <c r="N140" i="254"/>
  <c r="N713" i="254"/>
  <c r="N620" i="254"/>
  <c r="N511" i="254"/>
  <c r="N138" i="254"/>
  <c r="N685" i="254"/>
  <c r="N150" i="254"/>
  <c r="N624" i="254"/>
  <c r="N136" i="254"/>
  <c r="N261" i="254"/>
  <c r="N144" i="254"/>
  <c r="N717" i="254"/>
  <c r="N737" i="254"/>
  <c r="N705" i="254"/>
  <c r="N142" i="254"/>
  <c r="N628" i="254"/>
  <c r="N689" i="254"/>
  <c r="N616" i="254"/>
  <c r="N285" i="254"/>
  <c r="N284" i="254"/>
  <c r="N741" i="254"/>
  <c r="N709" i="254"/>
  <c r="N636" i="254"/>
  <c r="I26" i="257"/>
  <c r="I46" i="257"/>
  <c r="K702" i="254"/>
  <c r="K26" i="257" s="1"/>
  <c r="I49" i="257"/>
  <c r="K162" i="254"/>
  <c r="I48" i="257"/>
  <c r="I45" i="257"/>
  <c r="I459" i="254"/>
  <c r="J459" i="254" s="1"/>
  <c r="K459" i="254" s="1"/>
  <c r="AQ586" i="254"/>
  <c r="I589" i="254"/>
  <c r="J589" i="254" s="1"/>
  <c r="K589" i="254" s="1"/>
  <c r="I662" i="254"/>
  <c r="J662" i="254" s="1"/>
  <c r="K662" i="254" s="1"/>
  <c r="AQ663" i="254"/>
  <c r="K259" i="254"/>
  <c r="K45" i="257" s="1"/>
  <c r="K428" i="254"/>
  <c r="K603" i="254"/>
  <c r="K49" i="257" s="1"/>
  <c r="K511" i="254"/>
  <c r="K46" i="257" s="1"/>
  <c r="K485" i="254"/>
  <c r="AP649" i="254"/>
  <c r="AQ682" i="254"/>
  <c r="AQ637" i="254"/>
  <c r="I675" i="254"/>
  <c r="J675" i="254" s="1"/>
  <c r="AQ649" i="254"/>
  <c r="AQ678" i="254"/>
  <c r="AQ686" i="254"/>
  <c r="H676" i="254"/>
  <c r="H678" i="254"/>
  <c r="I679" i="254"/>
  <c r="J679" i="254" s="1"/>
  <c r="K679" i="254" s="1"/>
  <c r="H682" i="254"/>
  <c r="I683" i="254"/>
  <c r="J683" i="254" s="1"/>
  <c r="K683" i="254" s="1"/>
  <c r="H686" i="254"/>
  <c r="I687" i="254"/>
  <c r="J687" i="254" s="1"/>
  <c r="K687" i="254" s="1"/>
  <c r="I678" i="254"/>
  <c r="J678" i="254" s="1"/>
  <c r="K678" i="254" s="1"/>
  <c r="I682" i="254"/>
  <c r="J682" i="254" s="1"/>
  <c r="K682" i="254" s="1"/>
  <c r="I686" i="254"/>
  <c r="J686" i="254" s="1"/>
  <c r="K686" i="254" s="1"/>
  <c r="G676" i="254"/>
  <c r="AQ676" i="254"/>
  <c r="I629" i="254"/>
  <c r="J629" i="254" s="1"/>
  <c r="K629" i="254" s="1"/>
  <c r="G678" i="254"/>
  <c r="G682" i="254"/>
  <c r="G686" i="254"/>
  <c r="I677" i="254"/>
  <c r="J677" i="254" s="1"/>
  <c r="K677" i="254" s="1"/>
  <c r="AP676" i="254"/>
  <c r="AQ680" i="254"/>
  <c r="AQ684" i="254"/>
  <c r="AQ688" i="254"/>
  <c r="H680" i="254"/>
  <c r="I681" i="254"/>
  <c r="J681" i="254" s="1"/>
  <c r="K681" i="254" s="1"/>
  <c r="H684" i="254"/>
  <c r="I685" i="254"/>
  <c r="J685" i="254" s="1"/>
  <c r="K685" i="254" s="1"/>
  <c r="H688" i="254"/>
  <c r="I689" i="254"/>
  <c r="J689" i="254" s="1"/>
  <c r="K689" i="254" s="1"/>
  <c r="I680" i="254"/>
  <c r="J680" i="254" s="1"/>
  <c r="K680" i="254" s="1"/>
  <c r="I684" i="254"/>
  <c r="J684" i="254" s="1"/>
  <c r="K684" i="254" s="1"/>
  <c r="I688" i="254"/>
  <c r="J688" i="254" s="1"/>
  <c r="K688" i="254" s="1"/>
  <c r="AP624" i="254"/>
  <c r="I676" i="254"/>
  <c r="J676" i="254" s="1"/>
  <c r="K676" i="254" s="1"/>
  <c r="G680" i="254"/>
  <c r="G684" i="254"/>
  <c r="G688" i="254"/>
  <c r="I622" i="254"/>
  <c r="J622" i="254" s="1"/>
  <c r="K622" i="254" s="1"/>
  <c r="I663" i="254"/>
  <c r="J663" i="254" s="1"/>
  <c r="K663" i="254" s="1"/>
  <c r="H629" i="254"/>
  <c r="I621" i="254"/>
  <c r="J621" i="254" s="1"/>
  <c r="K621" i="254" s="1"/>
  <c r="G640" i="254"/>
  <c r="G675" i="254"/>
  <c r="AP675" i="254"/>
  <c r="G677" i="254"/>
  <c r="AP677" i="254"/>
  <c r="G679" i="254"/>
  <c r="AP679" i="254"/>
  <c r="G681" i="254"/>
  <c r="AP681" i="254"/>
  <c r="G683" i="254"/>
  <c r="AP683" i="254"/>
  <c r="G685" i="254"/>
  <c r="AP685" i="254"/>
  <c r="G687" i="254"/>
  <c r="AP687" i="254"/>
  <c r="G689" i="254"/>
  <c r="AP689" i="254"/>
  <c r="H640" i="254"/>
  <c r="H675" i="254"/>
  <c r="H677" i="254"/>
  <c r="H679" i="254"/>
  <c r="H681" i="254"/>
  <c r="H683" i="254"/>
  <c r="H685" i="254"/>
  <c r="H687" i="254"/>
  <c r="H689" i="254"/>
  <c r="H632" i="254"/>
  <c r="H625" i="254"/>
  <c r="AQ629" i="254"/>
  <c r="AQ640" i="254"/>
  <c r="G662" i="254"/>
  <c r="AP662" i="254"/>
  <c r="H662" i="254"/>
  <c r="AQ662" i="254"/>
  <c r="G620" i="254"/>
  <c r="H628" i="254"/>
  <c r="H649" i="254"/>
  <c r="H620" i="254"/>
  <c r="I624" i="254"/>
  <c r="J624" i="254" s="1"/>
  <c r="K624" i="254" s="1"/>
  <c r="G663" i="254"/>
  <c r="AP663" i="254"/>
  <c r="I620" i="254"/>
  <c r="J620" i="254" s="1"/>
  <c r="K620" i="254" s="1"/>
  <c r="AQ625" i="254"/>
  <c r="G649" i="254"/>
  <c r="H663" i="254"/>
  <c r="AQ636" i="254"/>
  <c r="G636" i="254"/>
  <c r="AP620" i="254"/>
  <c r="AQ621" i="254"/>
  <c r="G624" i="254"/>
  <c r="AP632" i="254"/>
  <c r="H636" i="254"/>
  <c r="G637" i="254"/>
  <c r="I638" i="254"/>
  <c r="J638" i="254" s="1"/>
  <c r="K638" i="254" s="1"/>
  <c r="I640" i="254"/>
  <c r="J640" i="254" s="1"/>
  <c r="K640" i="254" s="1"/>
  <c r="I649" i="254"/>
  <c r="J649" i="254" s="1"/>
  <c r="K649" i="254" s="1"/>
  <c r="I626" i="254"/>
  <c r="J626" i="254" s="1"/>
  <c r="K626" i="254" s="1"/>
  <c r="H624" i="254"/>
  <c r="AQ632" i="254"/>
  <c r="I634" i="254"/>
  <c r="J634" i="254" s="1"/>
  <c r="K634" i="254" s="1"/>
  <c r="I636" i="254"/>
  <c r="J636" i="254" s="1"/>
  <c r="K636" i="254" s="1"/>
  <c r="H637" i="254"/>
  <c r="I637" i="254"/>
  <c r="J637" i="254" s="1"/>
  <c r="K637" i="254" s="1"/>
  <c r="H621" i="254"/>
  <c r="AP628" i="254"/>
  <c r="G632" i="254"/>
  <c r="H633" i="254"/>
  <c r="AP640" i="254"/>
  <c r="AQ628" i="254"/>
  <c r="G628" i="254"/>
  <c r="I630" i="254"/>
  <c r="J630" i="254" s="1"/>
  <c r="K630" i="254" s="1"/>
  <c r="I632" i="254"/>
  <c r="J632" i="254" s="1"/>
  <c r="K632" i="254" s="1"/>
  <c r="AQ633" i="254"/>
  <c r="H494" i="254"/>
  <c r="H497" i="254"/>
  <c r="H619" i="254"/>
  <c r="AQ619" i="254"/>
  <c r="G622" i="254"/>
  <c r="AP622" i="254"/>
  <c r="H627" i="254"/>
  <c r="AQ627" i="254"/>
  <c r="G630" i="254"/>
  <c r="AP630" i="254"/>
  <c r="H635" i="254"/>
  <c r="AQ635" i="254"/>
  <c r="G638" i="254"/>
  <c r="AP638" i="254"/>
  <c r="I497" i="254"/>
  <c r="J497" i="254" s="1"/>
  <c r="K497" i="254" s="1"/>
  <c r="AQ590" i="254"/>
  <c r="I619" i="254"/>
  <c r="J619" i="254" s="1"/>
  <c r="H622" i="254"/>
  <c r="AQ622" i="254"/>
  <c r="G625" i="254"/>
  <c r="AP625" i="254"/>
  <c r="I627" i="254"/>
  <c r="J627" i="254" s="1"/>
  <c r="K627" i="254" s="1"/>
  <c r="H630" i="254"/>
  <c r="AQ630" i="254"/>
  <c r="G633" i="254"/>
  <c r="AP633" i="254"/>
  <c r="I635" i="254"/>
  <c r="J635" i="254" s="1"/>
  <c r="K635" i="254" s="1"/>
  <c r="H638" i="254"/>
  <c r="AQ638" i="254"/>
  <c r="AQ494" i="254"/>
  <c r="AP631" i="254"/>
  <c r="G639" i="254"/>
  <c r="AP639" i="254"/>
  <c r="G623" i="254"/>
  <c r="AP623" i="254"/>
  <c r="AP489" i="254"/>
  <c r="G506" i="254"/>
  <c r="H623" i="254"/>
  <c r="AQ623" i="254"/>
  <c r="G626" i="254"/>
  <c r="AP626" i="254"/>
  <c r="H631" i="254"/>
  <c r="AQ631" i="254"/>
  <c r="G634" i="254"/>
  <c r="AP634" i="254"/>
  <c r="H639" i="254"/>
  <c r="AQ639" i="254"/>
  <c r="G631" i="254"/>
  <c r="AQ489" i="254"/>
  <c r="H506" i="254"/>
  <c r="G621" i="254"/>
  <c r="H626" i="254"/>
  <c r="G629" i="254"/>
  <c r="H634" i="254"/>
  <c r="I590" i="254"/>
  <c r="J590" i="254" s="1"/>
  <c r="K590" i="254" s="1"/>
  <c r="G619" i="254"/>
  <c r="G627" i="254"/>
  <c r="G635" i="254"/>
  <c r="G586" i="254"/>
  <c r="AP586" i="254"/>
  <c r="I510" i="254"/>
  <c r="J510" i="254" s="1"/>
  <c r="K510" i="254" s="1"/>
  <c r="I490" i="254"/>
  <c r="J490" i="254" s="1"/>
  <c r="K490" i="254" s="1"/>
  <c r="G590" i="254"/>
  <c r="I583" i="254"/>
  <c r="J583" i="254" s="1"/>
  <c r="K583" i="254" s="1"/>
  <c r="I586" i="254"/>
  <c r="J586" i="254" s="1"/>
  <c r="K586" i="254" s="1"/>
  <c r="AQ485" i="254"/>
  <c r="H489" i="254"/>
  <c r="I502" i="254"/>
  <c r="J502" i="254" s="1"/>
  <c r="K502" i="254" s="1"/>
  <c r="AQ510" i="254"/>
  <c r="H590" i="254"/>
  <c r="G497" i="254"/>
  <c r="I588" i="254"/>
  <c r="J588" i="254" s="1"/>
  <c r="K588" i="254" s="1"/>
  <c r="AP583" i="254"/>
  <c r="AQ583" i="254"/>
  <c r="G583" i="254"/>
  <c r="AP497" i="254"/>
  <c r="H583" i="254"/>
  <c r="H586" i="254"/>
  <c r="I505" i="254"/>
  <c r="J505" i="254" s="1"/>
  <c r="K505" i="254" s="1"/>
  <c r="AP490" i="254"/>
  <c r="AQ502" i="254"/>
  <c r="AP506" i="254"/>
  <c r="AP505" i="254"/>
  <c r="H485" i="254"/>
  <c r="I491" i="254"/>
  <c r="J491" i="254" s="1"/>
  <c r="K491" i="254" s="1"/>
  <c r="H510" i="254"/>
  <c r="AP590" i="254"/>
  <c r="H490" i="254"/>
  <c r="I494" i="254"/>
  <c r="J494" i="254" s="1"/>
  <c r="K494" i="254" s="1"/>
  <c r="H502" i="254"/>
  <c r="H505" i="254"/>
  <c r="AQ498" i="254"/>
  <c r="G501" i="254"/>
  <c r="H486" i="254"/>
  <c r="AP493" i="254"/>
  <c r="I495" i="254"/>
  <c r="J495" i="254" s="1"/>
  <c r="K495" i="254" s="1"/>
  <c r="H498" i="254"/>
  <c r="G499" i="254"/>
  <c r="I501" i="254"/>
  <c r="J501" i="254" s="1"/>
  <c r="K501" i="254" s="1"/>
  <c r="AQ505" i="254"/>
  <c r="AP507" i="254"/>
  <c r="AP509" i="254"/>
  <c r="G588" i="254"/>
  <c r="AP588" i="254"/>
  <c r="G485" i="254"/>
  <c r="I486" i="254"/>
  <c r="J486" i="254" s="1"/>
  <c r="K486" i="254" s="1"/>
  <c r="I498" i="254"/>
  <c r="J498" i="254" s="1"/>
  <c r="K498" i="254" s="1"/>
  <c r="I499" i="254"/>
  <c r="J499" i="254" s="1"/>
  <c r="K499" i="254" s="1"/>
  <c r="G505" i="254"/>
  <c r="AQ506" i="254"/>
  <c r="H588" i="254"/>
  <c r="AQ588" i="254"/>
  <c r="AP501" i="254"/>
  <c r="I503" i="254"/>
  <c r="J503" i="254" s="1"/>
  <c r="K503" i="254" s="1"/>
  <c r="G589" i="254"/>
  <c r="AQ490" i="254"/>
  <c r="G493" i="254"/>
  <c r="I507" i="254"/>
  <c r="J507" i="254" s="1"/>
  <c r="K507" i="254" s="1"/>
  <c r="G509" i="254"/>
  <c r="H589" i="254"/>
  <c r="AQ589" i="254"/>
  <c r="G507" i="254"/>
  <c r="AP589" i="254"/>
  <c r="AP485" i="254"/>
  <c r="AQ486" i="254"/>
  <c r="G489" i="254"/>
  <c r="I493" i="254"/>
  <c r="J493" i="254" s="1"/>
  <c r="K493" i="254" s="1"/>
  <c r="AP498" i="254"/>
  <c r="I509" i="254"/>
  <c r="J509" i="254" s="1"/>
  <c r="K509" i="254" s="1"/>
  <c r="I487" i="254"/>
  <c r="J487" i="254" s="1"/>
  <c r="K487" i="254" s="1"/>
  <c r="G492" i="254"/>
  <c r="G500" i="254"/>
  <c r="G508" i="254"/>
  <c r="AP508" i="254"/>
  <c r="G487" i="254"/>
  <c r="AP487" i="254"/>
  <c r="H492" i="254"/>
  <c r="AQ492" i="254"/>
  <c r="G495" i="254"/>
  <c r="AP495" i="254"/>
  <c r="H500" i="254"/>
  <c r="AQ500" i="254"/>
  <c r="G503" i="254"/>
  <c r="AP503" i="254"/>
  <c r="H508" i="254"/>
  <c r="AQ508" i="254"/>
  <c r="AP492" i="254"/>
  <c r="AP500" i="254"/>
  <c r="H487" i="254"/>
  <c r="AQ487" i="254"/>
  <c r="I492" i="254"/>
  <c r="J492" i="254" s="1"/>
  <c r="K492" i="254" s="1"/>
  <c r="H495" i="254"/>
  <c r="AQ495" i="254"/>
  <c r="I500" i="254"/>
  <c r="J500" i="254" s="1"/>
  <c r="K500" i="254" s="1"/>
  <c r="H503" i="254"/>
  <c r="AQ503" i="254"/>
  <c r="I508" i="254"/>
  <c r="J508" i="254" s="1"/>
  <c r="K508" i="254" s="1"/>
  <c r="G488" i="254"/>
  <c r="AP488" i="254"/>
  <c r="H493" i="254"/>
  <c r="G496" i="254"/>
  <c r="AP496" i="254"/>
  <c r="H501" i="254"/>
  <c r="G504" i="254"/>
  <c r="AP504" i="254"/>
  <c r="H509" i="254"/>
  <c r="H488" i="254"/>
  <c r="AQ488" i="254"/>
  <c r="G491" i="254"/>
  <c r="AP491" i="254"/>
  <c r="H496" i="254"/>
  <c r="AQ496" i="254"/>
  <c r="AP499" i="254"/>
  <c r="H504" i="254"/>
  <c r="AQ504" i="254"/>
  <c r="G486" i="254"/>
  <c r="H491" i="254"/>
  <c r="G494" i="254"/>
  <c r="H499" i="254"/>
  <c r="G502" i="254"/>
  <c r="H507" i="254"/>
  <c r="G510" i="254"/>
  <c r="G459" i="254"/>
  <c r="AP459" i="254"/>
  <c r="H459" i="254"/>
  <c r="AQ459" i="254"/>
  <c r="G444" i="254"/>
  <c r="AP444" i="254"/>
  <c r="H444" i="254"/>
  <c r="AQ444" i="254"/>
  <c r="I444" i="254"/>
  <c r="J444" i="254" s="1"/>
  <c r="K444" i="254" s="1"/>
  <c r="AO388" i="254"/>
  <c r="F388" i="254"/>
  <c r="AO378" i="254"/>
  <c r="F378" i="254"/>
  <c r="AO371" i="254"/>
  <c r="F371" i="254"/>
  <c r="F340" i="254"/>
  <c r="F339" i="254"/>
  <c r="F338" i="254"/>
  <c r="F337" i="254"/>
  <c r="F336" i="254"/>
  <c r="F335" i="254"/>
  <c r="F334" i="254"/>
  <c r="F333" i="254"/>
  <c r="F332" i="254"/>
  <c r="F331" i="254"/>
  <c r="F330" i="254"/>
  <c r="F329" i="254"/>
  <c r="F328" i="254"/>
  <c r="F327" i="254"/>
  <c r="AO327" i="254"/>
  <c r="AO340" i="254"/>
  <c r="K48" i="257" l="1"/>
  <c r="K76" i="257"/>
  <c r="L76" i="257"/>
  <c r="L39" i="257"/>
  <c r="K39" i="257"/>
  <c r="L40" i="257"/>
  <c r="K40" i="257"/>
  <c r="L57" i="257"/>
  <c r="L46" i="257"/>
  <c r="N588" i="254"/>
  <c r="N662" i="254"/>
  <c r="N663" i="254"/>
  <c r="L45" i="257"/>
  <c r="N444" i="254"/>
  <c r="N590" i="254"/>
  <c r="N459" i="254"/>
  <c r="L49" i="257"/>
  <c r="L56" i="257"/>
  <c r="L58" i="257"/>
  <c r="L33" i="257"/>
  <c r="L26" i="257"/>
  <c r="L48" i="257"/>
  <c r="M332" i="254"/>
  <c r="L332" i="254"/>
  <c r="M340" i="254"/>
  <c r="L340" i="254"/>
  <c r="M334" i="254"/>
  <c r="L334" i="254"/>
  <c r="M327" i="254"/>
  <c r="L327" i="254"/>
  <c r="M371" i="254"/>
  <c r="L371" i="254"/>
  <c r="M335" i="254"/>
  <c r="L335" i="254"/>
  <c r="N589" i="254"/>
  <c r="N583" i="254"/>
  <c r="L333" i="254"/>
  <c r="M333" i="254"/>
  <c r="M378" i="254"/>
  <c r="L378" i="254"/>
  <c r="M328" i="254"/>
  <c r="L328" i="254"/>
  <c r="M336" i="254"/>
  <c r="L336" i="254"/>
  <c r="L329" i="254"/>
  <c r="M329" i="254"/>
  <c r="L337" i="254"/>
  <c r="M337" i="254"/>
  <c r="M388" i="254"/>
  <c r="L388" i="254"/>
  <c r="N586" i="254"/>
  <c r="M330" i="254"/>
  <c r="L330" i="254"/>
  <c r="M338" i="254"/>
  <c r="L338" i="254"/>
  <c r="M331" i="254"/>
  <c r="L331" i="254"/>
  <c r="M339" i="254"/>
  <c r="L339" i="254"/>
  <c r="N649" i="254"/>
  <c r="I57" i="257"/>
  <c r="I58" i="257"/>
  <c r="I56" i="257"/>
  <c r="AQ378" i="254"/>
  <c r="K58" i="257"/>
  <c r="AQ388" i="254"/>
  <c r="K675" i="254"/>
  <c r="K57" i="257" s="1"/>
  <c r="K619" i="254"/>
  <c r="K56" i="257" s="1"/>
  <c r="I378" i="254"/>
  <c r="J378" i="254" s="1"/>
  <c r="K378" i="254" s="1"/>
  <c r="G388" i="254"/>
  <c r="AP388" i="254"/>
  <c r="H388" i="254"/>
  <c r="I388" i="254"/>
  <c r="J388" i="254" s="1"/>
  <c r="K388" i="254" s="1"/>
  <c r="G378" i="254"/>
  <c r="AP378" i="254"/>
  <c r="H378" i="254"/>
  <c r="AP371" i="254"/>
  <c r="H371" i="254"/>
  <c r="AQ371" i="254"/>
  <c r="I371" i="254"/>
  <c r="J371" i="254" s="1"/>
  <c r="G371" i="254"/>
  <c r="AP340" i="254"/>
  <c r="I340" i="254"/>
  <c r="J340" i="254" s="1"/>
  <c r="K340" i="254" s="1"/>
  <c r="H340" i="254"/>
  <c r="AQ340" i="254"/>
  <c r="G340" i="254"/>
  <c r="AO339" i="254"/>
  <c r="AQ339" i="254"/>
  <c r="AO338" i="254"/>
  <c r="AO337" i="254"/>
  <c r="AO336" i="254"/>
  <c r="AO335" i="254"/>
  <c r="AO334" i="254"/>
  <c r="G334" i="254"/>
  <c r="AO333" i="254"/>
  <c r="I333" i="254"/>
  <c r="J333" i="254" s="1"/>
  <c r="K333" i="254" s="1"/>
  <c r="AO332" i="254"/>
  <c r="AO331" i="254"/>
  <c r="AQ331" i="254"/>
  <c r="AO330" i="254"/>
  <c r="AO329" i="254"/>
  <c r="AP329" i="254"/>
  <c r="AO328" i="254"/>
  <c r="AO308" i="254"/>
  <c r="F308" i="254"/>
  <c r="AO307" i="254"/>
  <c r="F307" i="254"/>
  <c r="AO293" i="254"/>
  <c r="F293" i="254"/>
  <c r="AO206" i="254"/>
  <c r="F206" i="254"/>
  <c r="AO205" i="254"/>
  <c r="F205" i="254"/>
  <c r="AQ151" i="254"/>
  <c r="AO151" i="254"/>
  <c r="G150" i="254"/>
  <c r="AO149" i="254"/>
  <c r="G149" i="254" s="1"/>
  <c r="AQ147" i="254"/>
  <c r="AO147" i="254"/>
  <c r="G146" i="254"/>
  <c r="G145" i="254"/>
  <c r="AO145" i="254"/>
  <c r="H144" i="254"/>
  <c r="AQ143" i="254"/>
  <c r="AO143" i="254"/>
  <c r="G142" i="254"/>
  <c r="G141" i="254"/>
  <c r="AO141" i="254"/>
  <c r="AQ139" i="254"/>
  <c r="AO139" i="254"/>
  <c r="G138" i="254"/>
  <c r="G137" i="254"/>
  <c r="AO137" i="254"/>
  <c r="H136" i="254"/>
  <c r="F124" i="254"/>
  <c r="F123" i="254"/>
  <c r="F122" i="254"/>
  <c r="F121" i="254"/>
  <c r="F120" i="254"/>
  <c r="F119" i="254"/>
  <c r="F118" i="254"/>
  <c r="F117" i="254"/>
  <c r="F116" i="254"/>
  <c r="F115" i="254"/>
  <c r="F114" i="254"/>
  <c r="F113" i="254"/>
  <c r="F112" i="254"/>
  <c r="F111" i="254"/>
  <c r="F110" i="254"/>
  <c r="F109" i="254"/>
  <c r="F108" i="254"/>
  <c r="F107" i="254"/>
  <c r="F106" i="254"/>
  <c r="F105" i="254"/>
  <c r="F104" i="254"/>
  <c r="F103" i="254"/>
  <c r="F102" i="254"/>
  <c r="F101" i="254"/>
  <c r="F100" i="254"/>
  <c r="AO124" i="254"/>
  <c r="AO123" i="254"/>
  <c r="AO122" i="254"/>
  <c r="AO121" i="254"/>
  <c r="AO120" i="254"/>
  <c r="AO119" i="254"/>
  <c r="AO118" i="254"/>
  <c r="AO117" i="254"/>
  <c r="AO116" i="254"/>
  <c r="AO115" i="254"/>
  <c r="AO114" i="254"/>
  <c r="AO113" i="254"/>
  <c r="AO112" i="254"/>
  <c r="AO111" i="254"/>
  <c r="AO110" i="254"/>
  <c r="AO109" i="254"/>
  <c r="AO108" i="254"/>
  <c r="AO107" i="254"/>
  <c r="AO106" i="254"/>
  <c r="AO105" i="254"/>
  <c r="AO104" i="254"/>
  <c r="AO103" i="254"/>
  <c r="AO102" i="254"/>
  <c r="AO101" i="254"/>
  <c r="AO100" i="254"/>
  <c r="M58" i="257"/>
  <c r="G58" i="257"/>
  <c r="H58" i="257" s="1"/>
  <c r="M50" i="257"/>
  <c r="M49" i="257"/>
  <c r="G49" i="257"/>
  <c r="H49" i="257" s="1"/>
  <c r="M46" i="257"/>
  <c r="G46" i="257"/>
  <c r="H46" i="257" s="1"/>
  <c r="M41" i="257"/>
  <c r="N330" i="254" l="1"/>
  <c r="N331" i="254"/>
  <c r="N337" i="254"/>
  <c r="N332" i="254"/>
  <c r="N388" i="254"/>
  <c r="N328" i="254"/>
  <c r="N340" i="254"/>
  <c r="N327" i="254"/>
  <c r="N334" i="254"/>
  <c r="N339" i="254"/>
  <c r="M109" i="254"/>
  <c r="L109" i="254"/>
  <c r="M102" i="254"/>
  <c r="L102" i="254"/>
  <c r="L118" i="254"/>
  <c r="M118" i="254"/>
  <c r="L293" i="254"/>
  <c r="M293" i="254"/>
  <c r="N329" i="254"/>
  <c r="N333" i="254"/>
  <c r="M101" i="254"/>
  <c r="L101" i="254"/>
  <c r="L104" i="254"/>
  <c r="M104" i="254"/>
  <c r="L112" i="254"/>
  <c r="M112" i="254"/>
  <c r="L120" i="254"/>
  <c r="M120" i="254"/>
  <c r="M307" i="254"/>
  <c r="L307" i="254"/>
  <c r="N336" i="254"/>
  <c r="M103" i="254"/>
  <c r="L103" i="254"/>
  <c r="M111" i="254"/>
  <c r="L111" i="254"/>
  <c r="M119" i="254"/>
  <c r="L119" i="254"/>
  <c r="M105" i="254"/>
  <c r="L105" i="254"/>
  <c r="M113" i="254"/>
  <c r="L113" i="254"/>
  <c r="M121" i="254"/>
  <c r="L121" i="254"/>
  <c r="N335" i="254"/>
  <c r="M117" i="254"/>
  <c r="L117" i="254"/>
  <c r="L110" i="254"/>
  <c r="M110" i="254"/>
  <c r="L106" i="254"/>
  <c r="M106" i="254"/>
  <c r="L114" i="254"/>
  <c r="M114" i="254"/>
  <c r="L122" i="254"/>
  <c r="M122" i="254"/>
  <c r="M308" i="254"/>
  <c r="L308" i="254"/>
  <c r="M107" i="254"/>
  <c r="L107" i="254"/>
  <c r="M115" i="254"/>
  <c r="L115" i="254"/>
  <c r="M123" i="254"/>
  <c r="L123" i="254"/>
  <c r="N378" i="254"/>
  <c r="N371" i="254"/>
  <c r="L100" i="254"/>
  <c r="M100" i="254"/>
  <c r="L108" i="254"/>
  <c r="M108" i="254"/>
  <c r="L116" i="254"/>
  <c r="M116" i="254"/>
  <c r="L124" i="254"/>
  <c r="M124" i="254"/>
  <c r="N338" i="254"/>
  <c r="M205" i="254"/>
  <c r="L205" i="254"/>
  <c r="L206" i="254"/>
  <c r="M206" i="254"/>
  <c r="AP102" i="254"/>
  <c r="I118" i="254"/>
  <c r="J118" i="254" s="1"/>
  <c r="K118" i="254" s="1"/>
  <c r="AQ293" i="254"/>
  <c r="I105" i="254"/>
  <c r="J105" i="254" s="1"/>
  <c r="K105" i="254" s="1"/>
  <c r="I113" i="254"/>
  <c r="J113" i="254" s="1"/>
  <c r="K113" i="254" s="1"/>
  <c r="I121" i="254"/>
  <c r="J121" i="254" s="1"/>
  <c r="K121" i="254" s="1"/>
  <c r="I114" i="254"/>
  <c r="J114" i="254" s="1"/>
  <c r="K114" i="254" s="1"/>
  <c r="AQ122" i="254"/>
  <c r="AQ107" i="254"/>
  <c r="AQ123" i="254"/>
  <c r="H111" i="254"/>
  <c r="I100" i="254"/>
  <c r="J100" i="254" s="1"/>
  <c r="I108" i="254"/>
  <c r="J108" i="254" s="1"/>
  <c r="K108" i="254" s="1"/>
  <c r="AQ116" i="254"/>
  <c r="I124" i="254"/>
  <c r="J124" i="254" s="1"/>
  <c r="K124" i="254" s="1"/>
  <c r="AP101" i="254"/>
  <c r="AP117" i="254"/>
  <c r="AQ308" i="254"/>
  <c r="I205" i="254"/>
  <c r="J205" i="254" s="1"/>
  <c r="K205" i="254" s="1"/>
  <c r="AQ206" i="254"/>
  <c r="K371" i="254"/>
  <c r="I339" i="254"/>
  <c r="J339" i="254" s="1"/>
  <c r="K339" i="254" s="1"/>
  <c r="H334" i="254"/>
  <c r="I334" i="254"/>
  <c r="J334" i="254" s="1"/>
  <c r="K334" i="254" s="1"/>
  <c r="AP334" i="254"/>
  <c r="I335" i="254"/>
  <c r="J335" i="254" s="1"/>
  <c r="K335" i="254" s="1"/>
  <c r="AP337" i="254"/>
  <c r="AQ337" i="254"/>
  <c r="AP335" i="254"/>
  <c r="H337" i="254"/>
  <c r="G332" i="254"/>
  <c r="H332" i="254"/>
  <c r="H330" i="254"/>
  <c r="AP333" i="254"/>
  <c r="AP332" i="254"/>
  <c r="AQ333" i="254"/>
  <c r="AQ330" i="254"/>
  <c r="AQ332" i="254"/>
  <c r="G335" i="254"/>
  <c r="I337" i="254"/>
  <c r="J337" i="254" s="1"/>
  <c r="K337" i="254" s="1"/>
  <c r="H333" i="254"/>
  <c r="H329" i="254"/>
  <c r="G327" i="254"/>
  <c r="I329" i="254"/>
  <c r="J329" i="254" s="1"/>
  <c r="K329" i="254" s="1"/>
  <c r="I331" i="254"/>
  <c r="J331" i="254" s="1"/>
  <c r="K331" i="254" s="1"/>
  <c r="I327" i="254"/>
  <c r="J327" i="254" s="1"/>
  <c r="AQ334" i="254"/>
  <c r="H338" i="254"/>
  <c r="AQ329" i="254"/>
  <c r="G333" i="254"/>
  <c r="G337" i="254"/>
  <c r="AP327" i="254"/>
  <c r="AQ338" i="254"/>
  <c r="H327" i="254"/>
  <c r="AQ327" i="254"/>
  <c r="G330" i="254"/>
  <c r="AP330" i="254"/>
  <c r="I332" i="254"/>
  <c r="J332" i="254" s="1"/>
  <c r="K332" i="254" s="1"/>
  <c r="H335" i="254"/>
  <c r="AQ335" i="254"/>
  <c r="G338" i="254"/>
  <c r="AP338" i="254"/>
  <c r="G328" i="254"/>
  <c r="AP328" i="254"/>
  <c r="I330" i="254"/>
  <c r="J330" i="254" s="1"/>
  <c r="K330" i="254" s="1"/>
  <c r="G336" i="254"/>
  <c r="AP336" i="254"/>
  <c r="I338" i="254"/>
  <c r="J338" i="254" s="1"/>
  <c r="K338" i="254" s="1"/>
  <c r="H328" i="254"/>
  <c r="AQ328" i="254"/>
  <c r="G331" i="254"/>
  <c r="AP331" i="254"/>
  <c r="H336" i="254"/>
  <c r="AQ336" i="254"/>
  <c r="G339" i="254"/>
  <c r="AP339" i="254"/>
  <c r="I328" i="254"/>
  <c r="J328" i="254" s="1"/>
  <c r="K328" i="254" s="1"/>
  <c r="H331" i="254"/>
  <c r="I336" i="254"/>
  <c r="J336" i="254" s="1"/>
  <c r="K336" i="254" s="1"/>
  <c r="H339" i="254"/>
  <c r="G329" i="254"/>
  <c r="G307" i="254"/>
  <c r="H307" i="254"/>
  <c r="AQ307" i="254"/>
  <c r="I308" i="254"/>
  <c r="J308" i="254" s="1"/>
  <c r="K308" i="254" s="1"/>
  <c r="AP307" i="254"/>
  <c r="G308" i="254"/>
  <c r="AP308" i="254"/>
  <c r="H308" i="254"/>
  <c r="G143" i="254"/>
  <c r="I307" i="254"/>
  <c r="J307" i="254" s="1"/>
  <c r="I293" i="254"/>
  <c r="J293" i="254" s="1"/>
  <c r="K293" i="254" s="1"/>
  <c r="H146" i="254"/>
  <c r="G293" i="254"/>
  <c r="AP293" i="254"/>
  <c r="H293" i="254"/>
  <c r="H141" i="254"/>
  <c r="H150" i="254"/>
  <c r="G109" i="254"/>
  <c r="G136" i="254"/>
  <c r="G144" i="254"/>
  <c r="G205" i="254"/>
  <c r="AP205" i="254"/>
  <c r="H118" i="254"/>
  <c r="H139" i="254"/>
  <c r="AQ100" i="254"/>
  <c r="H140" i="254"/>
  <c r="I206" i="254"/>
  <c r="J206" i="254" s="1"/>
  <c r="K206" i="254" s="1"/>
  <c r="H205" i="254"/>
  <c r="AQ205" i="254"/>
  <c r="G206" i="254"/>
  <c r="AP206" i="254"/>
  <c r="H206" i="254"/>
  <c r="G121" i="254"/>
  <c r="G139" i="254"/>
  <c r="G140" i="254"/>
  <c r="G105" i="254"/>
  <c r="I139" i="254"/>
  <c r="J139" i="254" s="1"/>
  <c r="K139" i="254" s="1"/>
  <c r="H143" i="254"/>
  <c r="G147" i="254"/>
  <c r="H148" i="254"/>
  <c r="G151" i="254"/>
  <c r="AP105" i="254"/>
  <c r="AQ111" i="254"/>
  <c r="H137" i="254"/>
  <c r="I143" i="254"/>
  <c r="J143" i="254" s="1"/>
  <c r="K143" i="254" s="1"/>
  <c r="H147" i="254"/>
  <c r="H151" i="254"/>
  <c r="AP139" i="254"/>
  <c r="I147" i="254"/>
  <c r="J147" i="254" s="1"/>
  <c r="K147" i="254" s="1"/>
  <c r="I151" i="254"/>
  <c r="J151" i="254" s="1"/>
  <c r="K151" i="254" s="1"/>
  <c r="H138" i="254"/>
  <c r="AP143" i="254"/>
  <c r="H145" i="254"/>
  <c r="H149" i="254"/>
  <c r="G113" i="254"/>
  <c r="H142" i="254"/>
  <c r="AP147" i="254"/>
  <c r="AP151" i="254"/>
  <c r="AP113" i="254"/>
  <c r="AP121" i="254"/>
  <c r="I137" i="254"/>
  <c r="J137" i="254" s="1"/>
  <c r="K137" i="254" s="1"/>
  <c r="I141" i="254"/>
  <c r="J141" i="254" s="1"/>
  <c r="K141" i="254" s="1"/>
  <c r="I145" i="254"/>
  <c r="J145" i="254" s="1"/>
  <c r="K145" i="254" s="1"/>
  <c r="I149" i="254"/>
  <c r="J149" i="254" s="1"/>
  <c r="K149" i="254" s="1"/>
  <c r="AP107" i="254"/>
  <c r="H122" i="254"/>
  <c r="G119" i="254"/>
  <c r="AP137" i="254"/>
  <c r="AP141" i="254"/>
  <c r="AP145" i="254"/>
  <c r="AP149" i="254"/>
  <c r="AQ137" i="254"/>
  <c r="AQ141" i="254"/>
  <c r="AQ145" i="254"/>
  <c r="AQ149" i="254"/>
  <c r="AP114" i="254"/>
  <c r="I123" i="254"/>
  <c r="J123" i="254" s="1"/>
  <c r="K123" i="254" s="1"/>
  <c r="I116" i="254"/>
  <c r="J116" i="254" s="1"/>
  <c r="AO136" i="254"/>
  <c r="AO138" i="254"/>
  <c r="AO140" i="254"/>
  <c r="AO142" i="254"/>
  <c r="AO144" i="254"/>
  <c r="AO146" i="254"/>
  <c r="AO148" i="254"/>
  <c r="G148" i="254" s="1"/>
  <c r="AO150" i="254"/>
  <c r="AP136" i="254"/>
  <c r="AP138" i="254"/>
  <c r="AP140" i="254"/>
  <c r="AP142" i="254"/>
  <c r="AP144" i="254"/>
  <c r="AP146" i="254"/>
  <c r="AP148" i="254"/>
  <c r="AP150" i="254"/>
  <c r="AQ136" i="254"/>
  <c r="AQ138" i="254"/>
  <c r="AQ140" i="254"/>
  <c r="AQ142" i="254"/>
  <c r="AQ144" i="254"/>
  <c r="AQ146" i="254"/>
  <c r="AQ148" i="254"/>
  <c r="AQ150" i="254"/>
  <c r="I136" i="254"/>
  <c r="J136" i="254" s="1"/>
  <c r="I138" i="254"/>
  <c r="J138" i="254" s="1"/>
  <c r="K138" i="254" s="1"/>
  <c r="I140" i="254"/>
  <c r="J140" i="254" s="1"/>
  <c r="K140" i="254" s="1"/>
  <c r="I142" i="254"/>
  <c r="J142" i="254" s="1"/>
  <c r="K142" i="254" s="1"/>
  <c r="I144" i="254"/>
  <c r="J144" i="254" s="1"/>
  <c r="K144" i="254" s="1"/>
  <c r="I146" i="254"/>
  <c r="J146" i="254" s="1"/>
  <c r="K146" i="254" s="1"/>
  <c r="I148" i="254"/>
  <c r="J148" i="254" s="1"/>
  <c r="K148" i="254" s="1"/>
  <c r="I150" i="254"/>
  <c r="J150" i="254" s="1"/>
  <c r="K150" i="254" s="1"/>
  <c r="I122" i="254"/>
  <c r="J122" i="254" s="1"/>
  <c r="K122" i="254" s="1"/>
  <c r="AP109" i="254"/>
  <c r="G101" i="254"/>
  <c r="H107" i="254"/>
  <c r="AP122" i="254"/>
  <c r="I103" i="254"/>
  <c r="J103" i="254" s="1"/>
  <c r="K103" i="254" s="1"/>
  <c r="G106" i="254"/>
  <c r="G122" i="254"/>
  <c r="I119" i="254"/>
  <c r="J119" i="254" s="1"/>
  <c r="K119" i="254" s="1"/>
  <c r="AQ124" i="254"/>
  <c r="H103" i="254"/>
  <c r="I107" i="254"/>
  <c r="J107" i="254" s="1"/>
  <c r="K107" i="254" s="1"/>
  <c r="H110" i="254"/>
  <c r="AP111" i="254"/>
  <c r="AP103" i="254"/>
  <c r="AP110" i="254"/>
  <c r="AQ103" i="254"/>
  <c r="I111" i="254"/>
  <c r="J111" i="254" s="1"/>
  <c r="K111" i="254" s="1"/>
  <c r="AQ115" i="254"/>
  <c r="G102" i="254"/>
  <c r="I115" i="254"/>
  <c r="J115" i="254" s="1"/>
  <c r="K115" i="254" s="1"/>
  <c r="AQ102" i="254"/>
  <c r="AQ121" i="254"/>
  <c r="G118" i="254"/>
  <c r="H119" i="254"/>
  <c r="G117" i="254"/>
  <c r="AP118" i="254"/>
  <c r="AP119" i="254"/>
  <c r="AQ118" i="254"/>
  <c r="AQ119" i="254"/>
  <c r="I102" i="254"/>
  <c r="J102" i="254" s="1"/>
  <c r="K102" i="254" s="1"/>
  <c r="G103" i="254"/>
  <c r="H106" i="254"/>
  <c r="AQ114" i="254"/>
  <c r="H102" i="254"/>
  <c r="AQ110" i="254"/>
  <c r="G114" i="254"/>
  <c r="AP106" i="254"/>
  <c r="I110" i="254"/>
  <c r="J110" i="254" s="1"/>
  <c r="K110" i="254" s="1"/>
  <c r="G111" i="254"/>
  <c r="H114" i="254"/>
  <c r="AQ106" i="254"/>
  <c r="AQ108" i="254"/>
  <c r="G110" i="254"/>
  <c r="H101" i="254"/>
  <c r="AQ101" i="254"/>
  <c r="G104" i="254"/>
  <c r="AP104" i="254"/>
  <c r="I106" i="254"/>
  <c r="J106" i="254" s="1"/>
  <c r="K106" i="254" s="1"/>
  <c r="H109" i="254"/>
  <c r="AQ109" i="254"/>
  <c r="G112" i="254"/>
  <c r="AP112" i="254"/>
  <c r="H117" i="254"/>
  <c r="AQ117" i="254"/>
  <c r="G120" i="254"/>
  <c r="AP120" i="254"/>
  <c r="I101" i="254"/>
  <c r="J101" i="254" s="1"/>
  <c r="K101" i="254" s="1"/>
  <c r="H104" i="254"/>
  <c r="AQ104" i="254"/>
  <c r="G107" i="254"/>
  <c r="I109" i="254"/>
  <c r="J109" i="254" s="1"/>
  <c r="K109" i="254" s="1"/>
  <c r="H112" i="254"/>
  <c r="AQ112" i="254"/>
  <c r="G115" i="254"/>
  <c r="AP115" i="254"/>
  <c r="I117" i="254"/>
  <c r="J117" i="254" s="1"/>
  <c r="K117" i="254" s="1"/>
  <c r="H120" i="254"/>
  <c r="AQ120" i="254"/>
  <c r="G123" i="254"/>
  <c r="AP123" i="254"/>
  <c r="I104" i="254"/>
  <c r="J104" i="254" s="1"/>
  <c r="K104" i="254" s="1"/>
  <c r="I112" i="254"/>
  <c r="J112" i="254" s="1"/>
  <c r="K112" i="254" s="1"/>
  <c r="H115" i="254"/>
  <c r="I120" i="254"/>
  <c r="J120" i="254" s="1"/>
  <c r="K120" i="254" s="1"/>
  <c r="H123" i="254"/>
  <c r="G100" i="254"/>
  <c r="AP100" i="254"/>
  <c r="H105" i="254"/>
  <c r="AQ105" i="254"/>
  <c r="G108" i="254"/>
  <c r="AP108" i="254"/>
  <c r="H113" i="254"/>
  <c r="AQ113" i="254"/>
  <c r="G116" i="254"/>
  <c r="AP116" i="254"/>
  <c r="H121" i="254"/>
  <c r="G124" i="254"/>
  <c r="AP124" i="254"/>
  <c r="H100" i="254"/>
  <c r="H108" i="254"/>
  <c r="H116" i="254"/>
  <c r="H124" i="254"/>
  <c r="A8" i="257"/>
  <c r="D294" i="254"/>
  <c r="D303" i="254"/>
  <c r="D196" i="254"/>
  <c r="N123" i="254" l="1"/>
  <c r="N117" i="254"/>
  <c r="N307" i="254"/>
  <c r="N101" i="254"/>
  <c r="N102" i="254"/>
  <c r="N105" i="254"/>
  <c r="N113" i="254"/>
  <c r="N103" i="254"/>
  <c r="N108" i="254"/>
  <c r="N114" i="254"/>
  <c r="N120" i="254"/>
  <c r="N107" i="254"/>
  <c r="N124" i="254"/>
  <c r="N308" i="254"/>
  <c r="L50" i="257"/>
  <c r="N104" i="254"/>
  <c r="N118" i="254"/>
  <c r="N110" i="254"/>
  <c r="N100" i="254"/>
  <c r="N106" i="254"/>
  <c r="N112" i="254"/>
  <c r="N293" i="254"/>
  <c r="N116" i="254"/>
  <c r="N122" i="254"/>
  <c r="N119" i="254"/>
  <c r="N115" i="254"/>
  <c r="N109" i="254"/>
  <c r="N121" i="254"/>
  <c r="N111" i="254"/>
  <c r="N206" i="254"/>
  <c r="N205" i="254"/>
  <c r="I41" i="257"/>
  <c r="I33" i="257"/>
  <c r="I31" i="257"/>
  <c r="I50" i="257"/>
  <c r="K100" i="254"/>
  <c r="K41" i="257" s="1"/>
  <c r="K307" i="254"/>
  <c r="K116" i="254"/>
  <c r="K31" i="257" s="1"/>
  <c r="K136" i="254"/>
  <c r="K33" i="257" s="1"/>
  <c r="K327" i="254"/>
  <c r="K50" i="257" s="1"/>
  <c r="G50" i="257"/>
  <c r="H50" i="257" s="1"/>
  <c r="G41" i="257"/>
  <c r="H41" i="257" s="1"/>
  <c r="C63" i="256"/>
  <c r="E63" i="256" s="1"/>
  <c r="M75" i="257" s="1"/>
  <c r="D424" i="254"/>
  <c r="F424" i="254"/>
  <c r="F427" i="254"/>
  <c r="F426" i="254"/>
  <c r="F425" i="254"/>
  <c r="C14" i="256"/>
  <c r="E14" i="256" s="1"/>
  <c r="C74" i="256"/>
  <c r="E74" i="256" s="1"/>
  <c r="M56" i="257" s="1"/>
  <c r="C73" i="256"/>
  <c r="E73" i="256" s="1"/>
  <c r="F602" i="254"/>
  <c r="F601" i="254"/>
  <c r="F600" i="254"/>
  <c r="F599" i="254"/>
  <c r="F598" i="254"/>
  <c r="F597" i="254"/>
  <c r="F596" i="254"/>
  <c r="F595" i="254"/>
  <c r="F594" i="254"/>
  <c r="F593" i="254"/>
  <c r="F592" i="254"/>
  <c r="F591" i="254"/>
  <c r="F587" i="254"/>
  <c r="F584" i="254"/>
  <c r="F582" i="254"/>
  <c r="F581" i="254"/>
  <c r="F580" i="254"/>
  <c r="F579" i="254"/>
  <c r="F578" i="254"/>
  <c r="F577" i="254"/>
  <c r="F576" i="254"/>
  <c r="F575" i="254"/>
  <c r="F574" i="254"/>
  <c r="F573" i="254"/>
  <c r="F572" i="254"/>
  <c r="F571" i="254"/>
  <c r="F570" i="254"/>
  <c r="F569" i="254"/>
  <c r="F568" i="254"/>
  <c r="F567" i="254"/>
  <c r="F566" i="254"/>
  <c r="F565" i="254"/>
  <c r="F564" i="254"/>
  <c r="F563" i="254"/>
  <c r="F562" i="254"/>
  <c r="F561" i="254"/>
  <c r="F560" i="254"/>
  <c r="F559" i="254"/>
  <c r="F558" i="254"/>
  <c r="F557" i="254"/>
  <c r="F556" i="254"/>
  <c r="F555" i="254"/>
  <c r="F554" i="254"/>
  <c r="F553" i="254"/>
  <c r="F552" i="254"/>
  <c r="F551" i="254"/>
  <c r="F550" i="254"/>
  <c r="F549" i="254"/>
  <c r="D594" i="254"/>
  <c r="E578" i="254"/>
  <c r="E576" i="254"/>
  <c r="E575" i="254"/>
  <c r="AO602" i="254"/>
  <c r="AO601" i="254"/>
  <c r="AO600" i="254"/>
  <c r="AO599" i="254"/>
  <c r="AO598" i="254"/>
  <c r="AO597" i="254"/>
  <c r="AO596" i="254"/>
  <c r="AO595" i="254"/>
  <c r="AO593" i="254"/>
  <c r="AO592" i="254"/>
  <c r="AO591" i="254"/>
  <c r="AO587" i="254"/>
  <c r="AO584" i="254"/>
  <c r="AO582" i="254"/>
  <c r="AO581" i="254"/>
  <c r="AO580" i="254"/>
  <c r="AO579" i="254"/>
  <c r="AO578" i="254"/>
  <c r="AO577" i="254"/>
  <c r="AO576" i="254"/>
  <c r="AO575" i="254"/>
  <c r="AO574" i="254"/>
  <c r="AO573" i="254"/>
  <c r="AO572" i="254"/>
  <c r="AO571" i="254"/>
  <c r="AO570" i="254"/>
  <c r="AO569" i="254"/>
  <c r="AO568" i="254"/>
  <c r="AO567" i="254"/>
  <c r="AO566" i="254"/>
  <c r="AO565" i="254"/>
  <c r="AO564" i="254"/>
  <c r="AO563" i="254"/>
  <c r="AO562" i="254"/>
  <c r="AO561" i="254"/>
  <c r="AO560" i="254"/>
  <c r="AO559" i="254"/>
  <c r="AO558" i="254"/>
  <c r="AO557" i="254"/>
  <c r="AO556" i="254"/>
  <c r="AO555" i="254"/>
  <c r="AO554" i="254"/>
  <c r="AO553" i="254"/>
  <c r="AO552" i="254"/>
  <c r="AO551" i="254"/>
  <c r="AO550" i="254"/>
  <c r="AO549" i="254"/>
  <c r="AO462" i="254"/>
  <c r="F462" i="254"/>
  <c r="AO461" i="254"/>
  <c r="F461" i="254"/>
  <c r="AO460" i="254"/>
  <c r="F460" i="254"/>
  <c r="M57" i="257" l="1"/>
  <c r="M54" i="257"/>
  <c r="L31" i="257"/>
  <c r="L41" i="257"/>
  <c r="M554" i="254"/>
  <c r="L554" i="254"/>
  <c r="M562" i="254"/>
  <c r="L562" i="254"/>
  <c r="M570" i="254"/>
  <c r="L570" i="254"/>
  <c r="M578" i="254"/>
  <c r="L578" i="254"/>
  <c r="L592" i="254"/>
  <c r="M592" i="254"/>
  <c r="L600" i="254"/>
  <c r="M600" i="254"/>
  <c r="M426" i="254"/>
  <c r="L426" i="254"/>
  <c r="L555" i="254"/>
  <c r="M555" i="254"/>
  <c r="L563" i="254"/>
  <c r="M563" i="254"/>
  <c r="L571" i="254"/>
  <c r="M571" i="254"/>
  <c r="L579" i="254"/>
  <c r="M579" i="254"/>
  <c r="M593" i="254"/>
  <c r="L593" i="254"/>
  <c r="M601" i="254"/>
  <c r="L601" i="254"/>
  <c r="L427" i="254"/>
  <c r="M427" i="254"/>
  <c r="M556" i="254"/>
  <c r="L556" i="254"/>
  <c r="M580" i="254"/>
  <c r="L580" i="254"/>
  <c r="M460" i="254"/>
  <c r="L460" i="254"/>
  <c r="M594" i="254"/>
  <c r="L594" i="254"/>
  <c r="M564" i="254"/>
  <c r="L564" i="254"/>
  <c r="M572" i="254"/>
  <c r="L572" i="254"/>
  <c r="M602" i="254"/>
  <c r="L602" i="254"/>
  <c r="M557" i="254"/>
  <c r="L557" i="254"/>
  <c r="M581" i="254"/>
  <c r="L581" i="254"/>
  <c r="M558" i="254"/>
  <c r="L558" i="254"/>
  <c r="M582" i="254"/>
  <c r="L582" i="254"/>
  <c r="L551" i="254"/>
  <c r="M551" i="254"/>
  <c r="L559" i="254"/>
  <c r="M559" i="254"/>
  <c r="L567" i="254"/>
  <c r="M567" i="254"/>
  <c r="L575" i="254"/>
  <c r="M575" i="254"/>
  <c r="M584" i="254"/>
  <c r="L584" i="254"/>
  <c r="M597" i="254"/>
  <c r="L597" i="254"/>
  <c r="M549" i="254"/>
  <c r="L549" i="254"/>
  <c r="M565" i="254"/>
  <c r="L565" i="254"/>
  <c r="M573" i="254"/>
  <c r="L573" i="254"/>
  <c r="M595" i="254"/>
  <c r="L595" i="254"/>
  <c r="M424" i="254"/>
  <c r="L424" i="254"/>
  <c r="M461" i="254"/>
  <c r="L461" i="254"/>
  <c r="M550" i="254"/>
  <c r="L550" i="254"/>
  <c r="M566" i="254"/>
  <c r="L566" i="254"/>
  <c r="M574" i="254"/>
  <c r="L574" i="254"/>
  <c r="L596" i="254"/>
  <c r="M596" i="254"/>
  <c r="M462" i="254"/>
  <c r="L462" i="254"/>
  <c r="M552" i="254"/>
  <c r="L552" i="254"/>
  <c r="M560" i="254"/>
  <c r="L560" i="254"/>
  <c r="M568" i="254"/>
  <c r="L568" i="254"/>
  <c r="M576" i="254"/>
  <c r="L576" i="254"/>
  <c r="M587" i="254"/>
  <c r="L587" i="254"/>
  <c r="M598" i="254"/>
  <c r="L598" i="254"/>
  <c r="M553" i="254"/>
  <c r="L553" i="254"/>
  <c r="M561" i="254"/>
  <c r="L561" i="254"/>
  <c r="M569" i="254"/>
  <c r="L569" i="254"/>
  <c r="M577" i="254"/>
  <c r="L577" i="254"/>
  <c r="M591" i="254"/>
  <c r="L591" i="254"/>
  <c r="M599" i="254"/>
  <c r="L599" i="254"/>
  <c r="M425" i="254"/>
  <c r="L425" i="254"/>
  <c r="I565" i="254"/>
  <c r="J565" i="254" s="1"/>
  <c r="K565" i="254" s="1"/>
  <c r="H565" i="254"/>
  <c r="AO594" i="254"/>
  <c r="H587" i="254"/>
  <c r="H557" i="254"/>
  <c r="I582" i="254"/>
  <c r="J582" i="254" s="1"/>
  <c r="K582" i="254" s="1"/>
  <c r="I573" i="254"/>
  <c r="J573" i="254" s="1"/>
  <c r="I580" i="254"/>
  <c r="J580" i="254" s="1"/>
  <c r="K580" i="254" s="1"/>
  <c r="I601" i="254"/>
  <c r="J601" i="254" s="1"/>
  <c r="K601" i="254" s="1"/>
  <c r="I549" i="254"/>
  <c r="J549" i="254" s="1"/>
  <c r="I552" i="254"/>
  <c r="J552" i="254" s="1"/>
  <c r="K552" i="254" s="1"/>
  <c r="I557" i="254"/>
  <c r="J557" i="254" s="1"/>
  <c r="K557" i="254" s="1"/>
  <c r="H461" i="254"/>
  <c r="AQ461" i="254"/>
  <c r="AP461" i="254"/>
  <c r="G461" i="254"/>
  <c r="H559" i="254"/>
  <c r="AQ559" i="254"/>
  <c r="AP559" i="254"/>
  <c r="G559" i="254"/>
  <c r="AQ584" i="254"/>
  <c r="AP584" i="254"/>
  <c r="G584" i="254"/>
  <c r="AQ552" i="254"/>
  <c r="AP552" i="254"/>
  <c r="G552" i="254"/>
  <c r="I560" i="254"/>
  <c r="J560" i="254" s="1"/>
  <c r="K560" i="254" s="1"/>
  <c r="AQ560" i="254"/>
  <c r="AP560" i="254"/>
  <c r="G560" i="254"/>
  <c r="H568" i="254"/>
  <c r="AQ568" i="254"/>
  <c r="AP568" i="254"/>
  <c r="G568" i="254"/>
  <c r="AQ576" i="254"/>
  <c r="AP576" i="254"/>
  <c r="G576" i="254"/>
  <c r="I587" i="254"/>
  <c r="J587" i="254" s="1"/>
  <c r="K587" i="254" s="1"/>
  <c r="AQ587" i="254"/>
  <c r="AP587" i="254"/>
  <c r="G587" i="254"/>
  <c r="I598" i="254"/>
  <c r="J598" i="254" s="1"/>
  <c r="K598" i="254" s="1"/>
  <c r="AQ598" i="254"/>
  <c r="AP598" i="254"/>
  <c r="G598" i="254"/>
  <c r="I462" i="254"/>
  <c r="J462" i="254" s="1"/>
  <c r="K462" i="254" s="1"/>
  <c r="AQ462" i="254"/>
  <c r="AP462" i="254"/>
  <c r="G462" i="254"/>
  <c r="I553" i="254"/>
  <c r="J553" i="254" s="1"/>
  <c r="K553" i="254" s="1"/>
  <c r="AQ553" i="254"/>
  <c r="AP553" i="254"/>
  <c r="G553" i="254"/>
  <c r="I561" i="254"/>
  <c r="J561" i="254" s="1"/>
  <c r="K561" i="254" s="1"/>
  <c r="AQ561" i="254"/>
  <c r="AP561" i="254"/>
  <c r="G561" i="254"/>
  <c r="I569" i="254"/>
  <c r="J569" i="254" s="1"/>
  <c r="K569" i="254" s="1"/>
  <c r="AQ569" i="254"/>
  <c r="AP569" i="254"/>
  <c r="G569" i="254"/>
  <c r="H577" i="254"/>
  <c r="AQ577" i="254"/>
  <c r="AP577" i="254"/>
  <c r="G577" i="254"/>
  <c r="I591" i="254"/>
  <c r="J591" i="254" s="1"/>
  <c r="K591" i="254" s="1"/>
  <c r="AQ591" i="254"/>
  <c r="AP591" i="254"/>
  <c r="G591" i="254"/>
  <c r="I599" i="254"/>
  <c r="J599" i="254" s="1"/>
  <c r="K599" i="254" s="1"/>
  <c r="AQ599" i="254"/>
  <c r="AP599" i="254"/>
  <c r="G599" i="254"/>
  <c r="H554" i="254"/>
  <c r="AQ554" i="254"/>
  <c r="AP554" i="254"/>
  <c r="G554" i="254"/>
  <c r="H562" i="254"/>
  <c r="AQ562" i="254"/>
  <c r="AP562" i="254"/>
  <c r="G562" i="254"/>
  <c r="AQ570" i="254"/>
  <c r="AP570" i="254"/>
  <c r="G570" i="254"/>
  <c r="H578" i="254"/>
  <c r="AQ578" i="254"/>
  <c r="AP578" i="254"/>
  <c r="G578" i="254"/>
  <c r="H592" i="254"/>
  <c r="AQ592" i="254"/>
  <c r="AP592" i="254"/>
  <c r="G592" i="254"/>
  <c r="H600" i="254"/>
  <c r="AQ600" i="254"/>
  <c r="AP600" i="254"/>
  <c r="G600" i="254"/>
  <c r="I425" i="254"/>
  <c r="J425" i="254" s="1"/>
  <c r="K425" i="254" s="1"/>
  <c r="AQ425" i="254"/>
  <c r="AP425" i="254"/>
  <c r="G425" i="254"/>
  <c r="H551" i="254"/>
  <c r="AQ551" i="254"/>
  <c r="AP551" i="254"/>
  <c r="G551" i="254"/>
  <c r="I575" i="254"/>
  <c r="J575" i="254" s="1"/>
  <c r="K575" i="254" s="1"/>
  <c r="AQ575" i="254"/>
  <c r="AP575" i="254"/>
  <c r="G575" i="254"/>
  <c r="I555" i="254"/>
  <c r="J555" i="254" s="1"/>
  <c r="K555" i="254" s="1"/>
  <c r="AQ555" i="254"/>
  <c r="AP555" i="254"/>
  <c r="G555" i="254"/>
  <c r="I593" i="254"/>
  <c r="J593" i="254" s="1"/>
  <c r="K593" i="254" s="1"/>
  <c r="AQ593" i="254"/>
  <c r="AP593" i="254"/>
  <c r="G593" i="254"/>
  <c r="I568" i="254"/>
  <c r="J568" i="254" s="1"/>
  <c r="K568" i="254" s="1"/>
  <c r="I556" i="254"/>
  <c r="J556" i="254" s="1"/>
  <c r="K556" i="254" s="1"/>
  <c r="AQ556" i="254"/>
  <c r="AP556" i="254"/>
  <c r="G556" i="254"/>
  <c r="I564" i="254"/>
  <c r="J564" i="254" s="1"/>
  <c r="K564" i="254" s="1"/>
  <c r="AQ564" i="254"/>
  <c r="AP564" i="254"/>
  <c r="G564" i="254"/>
  <c r="I572" i="254"/>
  <c r="J572" i="254" s="1"/>
  <c r="K572" i="254" s="1"/>
  <c r="AQ572" i="254"/>
  <c r="AP572" i="254"/>
  <c r="G572" i="254"/>
  <c r="AQ580" i="254"/>
  <c r="AP580" i="254"/>
  <c r="G580" i="254"/>
  <c r="AQ594" i="254"/>
  <c r="AP594" i="254"/>
  <c r="G594" i="254"/>
  <c r="AQ602" i="254"/>
  <c r="AP602" i="254"/>
  <c r="G602" i="254"/>
  <c r="I427" i="254"/>
  <c r="J427" i="254" s="1"/>
  <c r="K427" i="254" s="1"/>
  <c r="AQ427" i="254"/>
  <c r="AP427" i="254"/>
  <c r="G427" i="254"/>
  <c r="H567" i="254"/>
  <c r="AQ567" i="254"/>
  <c r="AP567" i="254"/>
  <c r="G567" i="254"/>
  <c r="H597" i="254"/>
  <c r="AQ597" i="254"/>
  <c r="AP597" i="254"/>
  <c r="G597" i="254"/>
  <c r="I571" i="254"/>
  <c r="J571" i="254" s="1"/>
  <c r="K571" i="254" s="1"/>
  <c r="AQ571" i="254"/>
  <c r="AP571" i="254"/>
  <c r="G571" i="254"/>
  <c r="I426" i="254"/>
  <c r="J426" i="254" s="1"/>
  <c r="K426" i="254" s="1"/>
  <c r="AQ426" i="254"/>
  <c r="AP426" i="254"/>
  <c r="G426" i="254"/>
  <c r="AQ460" i="254"/>
  <c r="AP460" i="254"/>
  <c r="G460" i="254"/>
  <c r="I602" i="254"/>
  <c r="J602" i="254" s="1"/>
  <c r="K602" i="254" s="1"/>
  <c r="AQ549" i="254"/>
  <c r="AP549" i="254"/>
  <c r="G549" i="254"/>
  <c r="G57" i="257" s="1"/>
  <c r="H57" i="257" s="1"/>
  <c r="AQ557" i="254"/>
  <c r="AP557" i="254"/>
  <c r="G557" i="254"/>
  <c r="AQ565" i="254"/>
  <c r="AP565" i="254"/>
  <c r="G565" i="254"/>
  <c r="AQ573" i="254"/>
  <c r="AP573" i="254"/>
  <c r="G573" i="254"/>
  <c r="I581" i="254"/>
  <c r="J581" i="254" s="1"/>
  <c r="K581" i="254" s="1"/>
  <c r="AQ581" i="254"/>
  <c r="AP581" i="254"/>
  <c r="G581" i="254"/>
  <c r="I595" i="254"/>
  <c r="J595" i="254" s="1"/>
  <c r="K595" i="254" s="1"/>
  <c r="AQ595" i="254"/>
  <c r="AP595" i="254"/>
  <c r="G595" i="254"/>
  <c r="H424" i="254"/>
  <c r="AQ424" i="254"/>
  <c r="AP424" i="254"/>
  <c r="G424" i="254"/>
  <c r="I563" i="254"/>
  <c r="J563" i="254" s="1"/>
  <c r="K563" i="254" s="1"/>
  <c r="AQ563" i="254"/>
  <c r="AP563" i="254"/>
  <c r="G563" i="254"/>
  <c r="I579" i="254"/>
  <c r="J579" i="254" s="1"/>
  <c r="K579" i="254" s="1"/>
  <c r="AQ579" i="254"/>
  <c r="AP579" i="254"/>
  <c r="G579" i="254"/>
  <c r="AQ601" i="254"/>
  <c r="AP601" i="254"/>
  <c r="G601" i="254"/>
  <c r="I550" i="254"/>
  <c r="J550" i="254" s="1"/>
  <c r="K550" i="254" s="1"/>
  <c r="AQ550" i="254"/>
  <c r="AP550" i="254"/>
  <c r="G550" i="254"/>
  <c r="H558" i="254"/>
  <c r="AQ558" i="254"/>
  <c r="AP558" i="254"/>
  <c r="G558" i="254"/>
  <c r="I566" i="254"/>
  <c r="J566" i="254" s="1"/>
  <c r="K566" i="254" s="1"/>
  <c r="AQ566" i="254"/>
  <c r="AP566" i="254"/>
  <c r="G566" i="254"/>
  <c r="I574" i="254"/>
  <c r="J574" i="254" s="1"/>
  <c r="K574" i="254" s="1"/>
  <c r="AQ574" i="254"/>
  <c r="AP574" i="254"/>
  <c r="G574" i="254"/>
  <c r="H582" i="254"/>
  <c r="AQ582" i="254"/>
  <c r="AP582" i="254"/>
  <c r="G582" i="254"/>
  <c r="I596" i="254"/>
  <c r="J596" i="254" s="1"/>
  <c r="K596" i="254" s="1"/>
  <c r="AQ596" i="254"/>
  <c r="AP596" i="254"/>
  <c r="G596" i="254"/>
  <c r="I559" i="254"/>
  <c r="J559" i="254" s="1"/>
  <c r="K559" i="254" s="1"/>
  <c r="I577" i="254"/>
  <c r="J577" i="254" s="1"/>
  <c r="K577" i="254" s="1"/>
  <c r="H584" i="254"/>
  <c r="H599" i="254"/>
  <c r="H581" i="254"/>
  <c r="I584" i="254"/>
  <c r="J584" i="254" s="1"/>
  <c r="K584" i="254" s="1"/>
  <c r="I576" i="254"/>
  <c r="J576" i="254" s="1"/>
  <c r="K576" i="254" s="1"/>
  <c r="H598" i="254"/>
  <c r="I558" i="254"/>
  <c r="J558" i="254" s="1"/>
  <c r="K558" i="254" s="1"/>
  <c r="H553" i="254"/>
  <c r="H569" i="254"/>
  <c r="I424" i="254"/>
  <c r="J424" i="254" s="1"/>
  <c r="I75" i="257" s="1"/>
  <c r="H425" i="254"/>
  <c r="H427" i="254"/>
  <c r="H426" i="254"/>
  <c r="I562" i="254"/>
  <c r="J562" i="254" s="1"/>
  <c r="K562" i="254" s="1"/>
  <c r="I597" i="254"/>
  <c r="J597" i="254" s="1"/>
  <c r="K597" i="254" s="1"/>
  <c r="I554" i="254"/>
  <c r="J554" i="254" s="1"/>
  <c r="K554" i="254" s="1"/>
  <c r="I578" i="254"/>
  <c r="J578" i="254" s="1"/>
  <c r="K578" i="254" s="1"/>
  <c r="I594" i="254"/>
  <c r="J594" i="254" s="1"/>
  <c r="K594" i="254" s="1"/>
  <c r="E18" i="256"/>
  <c r="M31" i="257" s="1"/>
  <c r="H596" i="254"/>
  <c r="H552" i="254"/>
  <c r="I567" i="254"/>
  <c r="J567" i="254" s="1"/>
  <c r="K567" i="254" s="1"/>
  <c r="I600" i="254"/>
  <c r="J600" i="254" s="1"/>
  <c r="K600" i="254" s="1"/>
  <c r="H550" i="254"/>
  <c r="H560" i="254"/>
  <c r="H570" i="254"/>
  <c r="H573" i="254"/>
  <c r="H591" i="254"/>
  <c r="I570" i="254"/>
  <c r="J570" i="254" s="1"/>
  <c r="K570" i="254" s="1"/>
  <c r="I551" i="254"/>
  <c r="J551" i="254" s="1"/>
  <c r="K551" i="254" s="1"/>
  <c r="H561" i="254"/>
  <c r="H566" i="254"/>
  <c r="H576" i="254"/>
  <c r="H595" i="254"/>
  <c r="H549" i="254"/>
  <c r="H574" i="254"/>
  <c r="I592" i="254"/>
  <c r="J592" i="254" s="1"/>
  <c r="K592" i="254" s="1"/>
  <c r="H575" i="254"/>
  <c r="H556" i="254"/>
  <c r="H564" i="254"/>
  <c r="H572" i="254"/>
  <c r="H580" i="254"/>
  <c r="H594" i="254"/>
  <c r="H602" i="254"/>
  <c r="H555" i="254"/>
  <c r="H563" i="254"/>
  <c r="H571" i="254"/>
  <c r="H579" i="254"/>
  <c r="H593" i="254"/>
  <c r="H601" i="254"/>
  <c r="H460" i="254"/>
  <c r="I460" i="254"/>
  <c r="J460" i="254" s="1"/>
  <c r="K460" i="254" s="1"/>
  <c r="I461" i="254"/>
  <c r="J461" i="254" s="1"/>
  <c r="K461" i="254" s="1"/>
  <c r="H462" i="254"/>
  <c r="F86" i="254"/>
  <c r="F85" i="254"/>
  <c r="F84" i="254"/>
  <c r="F83" i="254"/>
  <c r="F82" i="254"/>
  <c r="F81" i="254"/>
  <c r="F80" i="254"/>
  <c r="F79" i="254"/>
  <c r="F78" i="254"/>
  <c r="F77" i="254"/>
  <c r="F76" i="254"/>
  <c r="F75" i="254"/>
  <c r="F74" i="254"/>
  <c r="F73" i="254"/>
  <c r="AO86" i="254"/>
  <c r="AO85" i="254"/>
  <c r="AO84" i="254"/>
  <c r="AO83" i="254"/>
  <c r="AO82" i="254"/>
  <c r="AO81" i="254"/>
  <c r="AO80" i="254"/>
  <c r="AO79" i="254"/>
  <c r="AO78" i="254"/>
  <c r="AO77" i="254"/>
  <c r="AO76" i="254"/>
  <c r="AO75" i="254"/>
  <c r="AO74" i="254"/>
  <c r="AO73" i="254"/>
  <c r="M67" i="257"/>
  <c r="M55" i="257"/>
  <c r="N591" i="254" l="1"/>
  <c r="N553" i="254"/>
  <c r="N568" i="254"/>
  <c r="N461" i="254"/>
  <c r="N559" i="254"/>
  <c r="N579" i="254"/>
  <c r="N599" i="254"/>
  <c r="N561" i="254"/>
  <c r="N576" i="254"/>
  <c r="N462" i="254"/>
  <c r="N550" i="254"/>
  <c r="N573" i="254"/>
  <c r="N584" i="254"/>
  <c r="N557" i="254"/>
  <c r="N594" i="254"/>
  <c r="N427" i="254"/>
  <c r="N562" i="254"/>
  <c r="N565" i="254"/>
  <c r="N582" i="254"/>
  <c r="N602" i="254"/>
  <c r="N460" i="254"/>
  <c r="N601" i="254"/>
  <c r="N554" i="254"/>
  <c r="N577" i="254"/>
  <c r="N598" i="254"/>
  <c r="N560" i="254"/>
  <c r="N574" i="254"/>
  <c r="N424" i="254"/>
  <c r="N549" i="254"/>
  <c r="N558" i="254"/>
  <c r="N572" i="254"/>
  <c r="N580" i="254"/>
  <c r="N593" i="254"/>
  <c r="N578" i="254"/>
  <c r="M76" i="254"/>
  <c r="L76" i="254"/>
  <c r="M84" i="254"/>
  <c r="L84" i="254"/>
  <c r="N567" i="254"/>
  <c r="N555" i="254"/>
  <c r="M77" i="254"/>
  <c r="L77" i="254"/>
  <c r="L85" i="254"/>
  <c r="M85" i="254"/>
  <c r="N425" i="254"/>
  <c r="N569" i="254"/>
  <c r="N587" i="254"/>
  <c r="N552" i="254"/>
  <c r="N566" i="254"/>
  <c r="N595" i="254"/>
  <c r="N597" i="254"/>
  <c r="N581" i="254"/>
  <c r="N564" i="254"/>
  <c r="N556" i="254"/>
  <c r="N426" i="254"/>
  <c r="N570" i="254"/>
  <c r="M75" i="254"/>
  <c r="L75" i="254"/>
  <c r="M83" i="254"/>
  <c r="L83" i="254"/>
  <c r="M86" i="254"/>
  <c r="L86" i="254"/>
  <c r="M79" i="254"/>
  <c r="L79" i="254"/>
  <c r="M80" i="254"/>
  <c r="L80" i="254"/>
  <c r="N551" i="254"/>
  <c r="N571" i="254"/>
  <c r="N600" i="254"/>
  <c r="M78" i="254"/>
  <c r="L78" i="254"/>
  <c r="L73" i="254"/>
  <c r="M73" i="254"/>
  <c r="M81" i="254"/>
  <c r="L81" i="254"/>
  <c r="L74" i="254"/>
  <c r="M74" i="254"/>
  <c r="L82" i="254"/>
  <c r="M82" i="254"/>
  <c r="N596" i="254"/>
  <c r="N575" i="254"/>
  <c r="N563" i="254"/>
  <c r="N592" i="254"/>
  <c r="I54" i="257"/>
  <c r="I55" i="257"/>
  <c r="K424" i="254"/>
  <c r="K75" i="257" s="1"/>
  <c r="K573" i="254"/>
  <c r="K55" i="257" s="1"/>
  <c r="K549" i="254"/>
  <c r="K54" i="257" s="1"/>
  <c r="G56" i="257"/>
  <c r="H56" i="257" s="1"/>
  <c r="G54" i="257"/>
  <c r="H54" i="257" s="1"/>
  <c r="G55" i="257"/>
  <c r="H55" i="257" s="1"/>
  <c r="G75" i="257"/>
  <c r="H75" i="257" s="1"/>
  <c r="I73" i="254"/>
  <c r="J73" i="254" s="1"/>
  <c r="AP73" i="254"/>
  <c r="AQ73" i="254"/>
  <c r="G73" i="254"/>
  <c r="I81" i="254"/>
  <c r="J81" i="254" s="1"/>
  <c r="K81" i="254" s="1"/>
  <c r="AQ81" i="254"/>
  <c r="AP81" i="254"/>
  <c r="G81" i="254"/>
  <c r="H74" i="254"/>
  <c r="AQ74" i="254"/>
  <c r="AP74" i="254"/>
  <c r="G74" i="254"/>
  <c r="H82" i="254"/>
  <c r="AQ82" i="254"/>
  <c r="AP82" i="254"/>
  <c r="G82" i="254"/>
  <c r="I79" i="254"/>
  <c r="J79" i="254" s="1"/>
  <c r="K79" i="254" s="1"/>
  <c r="AQ79" i="254"/>
  <c r="AP79" i="254"/>
  <c r="G79" i="254"/>
  <c r="I75" i="254"/>
  <c r="J75" i="254" s="1"/>
  <c r="K75" i="254" s="1"/>
  <c r="AQ75" i="254"/>
  <c r="AP75" i="254"/>
  <c r="G75" i="254"/>
  <c r="I83" i="254"/>
  <c r="J83" i="254" s="1"/>
  <c r="K83" i="254" s="1"/>
  <c r="AQ83" i="254"/>
  <c r="AP83" i="254"/>
  <c r="G83" i="254"/>
  <c r="I80" i="254"/>
  <c r="J80" i="254" s="1"/>
  <c r="K80" i="254" s="1"/>
  <c r="AQ80" i="254"/>
  <c r="AP80" i="254"/>
  <c r="G80" i="254"/>
  <c r="I76" i="254"/>
  <c r="J76" i="254" s="1"/>
  <c r="K76" i="254" s="1"/>
  <c r="AQ76" i="254"/>
  <c r="AP76" i="254"/>
  <c r="G76" i="254"/>
  <c r="I84" i="254"/>
  <c r="J84" i="254" s="1"/>
  <c r="K84" i="254" s="1"/>
  <c r="AQ84" i="254"/>
  <c r="AP84" i="254"/>
  <c r="G84" i="254"/>
  <c r="I78" i="254"/>
  <c r="J78" i="254" s="1"/>
  <c r="K78" i="254" s="1"/>
  <c r="AQ78" i="254"/>
  <c r="AP78" i="254"/>
  <c r="G78" i="254"/>
  <c r="I77" i="254"/>
  <c r="J77" i="254" s="1"/>
  <c r="K77" i="254" s="1"/>
  <c r="AQ77" i="254"/>
  <c r="AP77" i="254"/>
  <c r="G77" i="254"/>
  <c r="I85" i="254"/>
  <c r="J85" i="254" s="1"/>
  <c r="K85" i="254" s="1"/>
  <c r="AP85" i="254"/>
  <c r="AQ85" i="254"/>
  <c r="G85" i="254"/>
  <c r="I86" i="254"/>
  <c r="J86" i="254" s="1"/>
  <c r="K86" i="254" s="1"/>
  <c r="AQ86" i="254"/>
  <c r="AP86" i="254"/>
  <c r="G86" i="254"/>
  <c r="H73" i="254"/>
  <c r="I74" i="254"/>
  <c r="J74" i="254" s="1"/>
  <c r="K74" i="254" s="1"/>
  <c r="H81" i="254"/>
  <c r="I82" i="254"/>
  <c r="J82" i="254" s="1"/>
  <c r="K82" i="254" s="1"/>
  <c r="H79" i="254"/>
  <c r="H80" i="254"/>
  <c r="H78" i="254"/>
  <c r="H86" i="254"/>
  <c r="H77" i="254"/>
  <c r="H85" i="254"/>
  <c r="H76" i="254"/>
  <c r="H84" i="254"/>
  <c r="H75" i="254"/>
  <c r="H83" i="254"/>
  <c r="D191" i="254"/>
  <c r="N79" i="254" l="1"/>
  <c r="N83" i="254"/>
  <c r="N76" i="254"/>
  <c r="L75" i="257"/>
  <c r="L55" i="257"/>
  <c r="L54" i="257"/>
  <c r="N78" i="254"/>
  <c r="N80" i="254"/>
  <c r="N75" i="254"/>
  <c r="N77" i="254"/>
  <c r="N73" i="254"/>
  <c r="N82" i="254"/>
  <c r="N86" i="254"/>
  <c r="N84" i="254"/>
  <c r="N74" i="254"/>
  <c r="N81" i="254"/>
  <c r="N85" i="254"/>
  <c r="I67" i="257"/>
  <c r="K73" i="254"/>
  <c r="K67" i="257" s="1"/>
  <c r="G67" i="257"/>
  <c r="H67" i="257" s="1"/>
  <c r="D198" i="254"/>
  <c r="F305" i="254"/>
  <c r="AO309" i="254"/>
  <c r="F302" i="254"/>
  <c r="F306" i="254"/>
  <c r="F299" i="254"/>
  <c r="F303" i="254"/>
  <c r="F304" i="254"/>
  <c r="F301" i="254"/>
  <c r="F300" i="254"/>
  <c r="L67" i="257" l="1"/>
  <c r="M304" i="254"/>
  <c r="L304" i="254"/>
  <c r="M303" i="254"/>
  <c r="L303" i="254"/>
  <c r="M300" i="254"/>
  <c r="L300" i="254"/>
  <c r="L305" i="254"/>
  <c r="M305" i="254"/>
  <c r="M299" i="254"/>
  <c r="L299" i="254"/>
  <c r="M306" i="254"/>
  <c r="L306" i="254"/>
  <c r="M302" i="254"/>
  <c r="L302" i="254"/>
  <c r="L301" i="254"/>
  <c r="M301" i="254"/>
  <c r="AQ299" i="254"/>
  <c r="AP299" i="254"/>
  <c r="AQ306" i="254"/>
  <c r="AP306" i="254"/>
  <c r="G304" i="254"/>
  <c r="AQ304" i="254"/>
  <c r="AP304" i="254"/>
  <c r="AQ303" i="254"/>
  <c r="AP303" i="254"/>
  <c r="G302" i="254"/>
  <c r="AQ302" i="254"/>
  <c r="AP302" i="254"/>
  <c r="AQ300" i="254"/>
  <c r="AP300" i="254"/>
  <c r="AQ305" i="254"/>
  <c r="AP305" i="254"/>
  <c r="AQ301" i="254"/>
  <c r="AP301" i="254"/>
  <c r="I303" i="254"/>
  <c r="J303" i="254" s="1"/>
  <c r="K303" i="254" s="1"/>
  <c r="H303" i="254"/>
  <c r="G303" i="254"/>
  <c r="I299" i="254"/>
  <c r="J299" i="254" s="1"/>
  <c r="G299" i="254"/>
  <c r="I306" i="254"/>
  <c r="J306" i="254" s="1"/>
  <c r="K306" i="254" s="1"/>
  <c r="G306" i="254"/>
  <c r="H300" i="254"/>
  <c r="G300" i="254"/>
  <c r="I305" i="254"/>
  <c r="J305" i="254" s="1"/>
  <c r="K305" i="254" s="1"/>
  <c r="G305" i="254"/>
  <c r="I301" i="254"/>
  <c r="J301" i="254" s="1"/>
  <c r="K301" i="254" s="1"/>
  <c r="G301" i="254"/>
  <c r="H304" i="254"/>
  <c r="I304" i="254"/>
  <c r="J304" i="254" s="1"/>
  <c r="K304" i="254" s="1"/>
  <c r="H305" i="254"/>
  <c r="H301" i="254"/>
  <c r="I300" i="254"/>
  <c r="J300" i="254" s="1"/>
  <c r="K300" i="254" s="1"/>
  <c r="H302" i="254"/>
  <c r="H306" i="254"/>
  <c r="I302" i="254"/>
  <c r="J302" i="254" s="1"/>
  <c r="K302" i="254" s="1"/>
  <c r="H299" i="254"/>
  <c r="C51" i="256"/>
  <c r="C42" i="256"/>
  <c r="F203" i="254"/>
  <c r="F202" i="254"/>
  <c r="F201" i="254"/>
  <c r="F200" i="254"/>
  <c r="F199" i="254"/>
  <c r="F198" i="254"/>
  <c r="L198" i="254" s="1"/>
  <c r="F197" i="254"/>
  <c r="F196" i="254"/>
  <c r="F195" i="254"/>
  <c r="F194" i="254"/>
  <c r="F193" i="254"/>
  <c r="F192" i="254"/>
  <c r="F191" i="254"/>
  <c r="F190" i="254"/>
  <c r="F189" i="254"/>
  <c r="F188" i="254"/>
  <c r="F187" i="254"/>
  <c r="D194" i="254"/>
  <c r="D193" i="254"/>
  <c r="I74" i="257" l="1"/>
  <c r="N302" i="254"/>
  <c r="N306" i="254"/>
  <c r="G74" i="257"/>
  <c r="H74" i="257" s="1"/>
  <c r="M198" i="254"/>
  <c r="N198" i="254" s="1"/>
  <c r="N299" i="254"/>
  <c r="N303" i="254"/>
  <c r="M188" i="254"/>
  <c r="L188" i="254"/>
  <c r="M199" i="254"/>
  <c r="L199" i="254"/>
  <c r="L196" i="254"/>
  <c r="M196" i="254"/>
  <c r="M189" i="254"/>
  <c r="L189" i="254"/>
  <c r="M192" i="254"/>
  <c r="L192" i="254"/>
  <c r="M200" i="254"/>
  <c r="L200" i="254"/>
  <c r="N301" i="254"/>
  <c r="M187" i="254"/>
  <c r="L187" i="254"/>
  <c r="M203" i="254"/>
  <c r="L203" i="254"/>
  <c r="N300" i="254"/>
  <c r="M197" i="254"/>
  <c r="L197" i="254"/>
  <c r="L190" i="254"/>
  <c r="M190" i="254"/>
  <c r="M191" i="254"/>
  <c r="L191" i="254"/>
  <c r="M193" i="254"/>
  <c r="L193" i="254"/>
  <c r="M201" i="254"/>
  <c r="L201" i="254"/>
  <c r="L194" i="254"/>
  <c r="M194" i="254"/>
  <c r="L202" i="254"/>
  <c r="M202" i="254"/>
  <c r="N305" i="254"/>
  <c r="N304" i="254"/>
  <c r="K299" i="254"/>
  <c r="K74" i="257" s="1"/>
  <c r="G198" i="254"/>
  <c r="AQ198" i="254"/>
  <c r="AP198" i="254"/>
  <c r="G199" i="254"/>
  <c r="AQ199" i="254"/>
  <c r="AP199" i="254"/>
  <c r="G195" i="254"/>
  <c r="G189" i="254"/>
  <c r="AQ189" i="254"/>
  <c r="AP189" i="254"/>
  <c r="G187" i="254"/>
  <c r="AQ187" i="254"/>
  <c r="AP187" i="254"/>
  <c r="G203" i="254"/>
  <c r="AQ203" i="254"/>
  <c r="AP203" i="254"/>
  <c r="G196" i="254"/>
  <c r="AQ196" i="254"/>
  <c r="AP196" i="254"/>
  <c r="G197" i="254"/>
  <c r="AQ197" i="254"/>
  <c r="AP197" i="254"/>
  <c r="G190" i="254"/>
  <c r="AQ190" i="254"/>
  <c r="AP190" i="254"/>
  <c r="G191" i="254"/>
  <c r="AQ191" i="254"/>
  <c r="AP191" i="254"/>
  <c r="G192" i="254"/>
  <c r="AQ192" i="254"/>
  <c r="AP192" i="254"/>
  <c r="G200" i="254"/>
  <c r="AQ200" i="254"/>
  <c r="AP200" i="254"/>
  <c r="G193" i="254"/>
  <c r="AQ193" i="254"/>
  <c r="AP193" i="254"/>
  <c r="G201" i="254"/>
  <c r="AQ201" i="254"/>
  <c r="AP201" i="254"/>
  <c r="G194" i="254"/>
  <c r="AQ194" i="254"/>
  <c r="AP194" i="254"/>
  <c r="G202" i="254"/>
  <c r="AQ202" i="254"/>
  <c r="AP202" i="254"/>
  <c r="G188" i="254"/>
  <c r="AQ188" i="254"/>
  <c r="AP188" i="254"/>
  <c r="F135" i="254"/>
  <c r="C21" i="256"/>
  <c r="C43" i="256"/>
  <c r="E43" i="256" s="1"/>
  <c r="C37" i="256"/>
  <c r="E37" i="256" s="1"/>
  <c r="C36" i="256"/>
  <c r="C33" i="256"/>
  <c r="C32" i="256"/>
  <c r="C31" i="256"/>
  <c r="C30" i="256"/>
  <c r="C29" i="256"/>
  <c r="C28" i="256"/>
  <c r="C27" i="256"/>
  <c r="C26" i="256"/>
  <c r="C24" i="256"/>
  <c r="C23" i="256"/>
  <c r="D158" i="254"/>
  <c r="D33" i="256" s="1"/>
  <c r="D24" i="256"/>
  <c r="D26" i="256" s="1"/>
  <c r="F161" i="254"/>
  <c r="F160" i="254"/>
  <c r="F159" i="254"/>
  <c r="F158" i="254"/>
  <c r="F157" i="254"/>
  <c r="F156" i="254"/>
  <c r="F155" i="254"/>
  <c r="F154" i="254"/>
  <c r="F153" i="254"/>
  <c r="E33" i="256" l="1"/>
  <c r="L74" i="257"/>
  <c r="N201" i="254"/>
  <c r="N197" i="254"/>
  <c r="N200" i="254"/>
  <c r="N199" i="254"/>
  <c r="N194" i="254"/>
  <c r="N190" i="254"/>
  <c r="N196" i="254"/>
  <c r="N187" i="254"/>
  <c r="N191" i="254"/>
  <c r="N189" i="254"/>
  <c r="M135" i="254"/>
  <c r="L135" i="254"/>
  <c r="N202" i="254"/>
  <c r="N193" i="254"/>
  <c r="N192" i="254"/>
  <c r="N188" i="254"/>
  <c r="L158" i="254"/>
  <c r="M158" i="254"/>
  <c r="N203" i="254"/>
  <c r="G73" i="257"/>
  <c r="H73" i="257" s="1"/>
  <c r="AQ135" i="254"/>
  <c r="AP135" i="254"/>
  <c r="G135" i="254"/>
  <c r="G72" i="257" s="1"/>
  <c r="H72" i="257" s="1"/>
  <c r="AQ158" i="254"/>
  <c r="AP158" i="254"/>
  <c r="G158" i="254"/>
  <c r="D160" i="254"/>
  <c r="D161" i="254"/>
  <c r="H135" i="254"/>
  <c r="I135" i="254"/>
  <c r="J135" i="254" s="1"/>
  <c r="I72" i="257" s="1"/>
  <c r="D153" i="254"/>
  <c r="D155" i="254"/>
  <c r="D154" i="254"/>
  <c r="D157" i="254"/>
  <c r="D159" i="254"/>
  <c r="H158" i="254"/>
  <c r="D32" i="256" l="1"/>
  <c r="E32" i="256" s="1"/>
  <c r="N158" i="254"/>
  <c r="M155" i="254"/>
  <c r="L155" i="254"/>
  <c r="M160" i="254"/>
  <c r="L160" i="254"/>
  <c r="M153" i="254"/>
  <c r="L153" i="254"/>
  <c r="M159" i="254"/>
  <c r="L159" i="254"/>
  <c r="M157" i="254"/>
  <c r="L157" i="254"/>
  <c r="M156" i="254"/>
  <c r="L156" i="254"/>
  <c r="L154" i="254"/>
  <c r="M154" i="254"/>
  <c r="M161" i="254"/>
  <c r="L161" i="254"/>
  <c r="N135" i="254"/>
  <c r="L72" i="257" s="1"/>
  <c r="K135" i="254"/>
  <c r="K72" i="257" s="1"/>
  <c r="AQ154" i="254"/>
  <c r="H161" i="254"/>
  <c r="AQ159" i="254"/>
  <c r="G157" i="254"/>
  <c r="I156" i="254"/>
  <c r="J156" i="254" s="1"/>
  <c r="K156" i="254" s="1"/>
  <c r="I160" i="254"/>
  <c r="J160" i="254" s="1"/>
  <c r="K160" i="254" s="1"/>
  <c r="AP155" i="254"/>
  <c r="AP153" i="254"/>
  <c r="AQ156" i="254"/>
  <c r="AP156" i="254"/>
  <c r="AQ161" i="254"/>
  <c r="G155" i="254"/>
  <c r="AQ155" i="254"/>
  <c r="G153" i="254"/>
  <c r="AP161" i="254"/>
  <c r="AQ157" i="254"/>
  <c r="G160" i="254"/>
  <c r="AQ153" i="254"/>
  <c r="G156" i="254"/>
  <c r="AQ160" i="254"/>
  <c r="G159" i="254"/>
  <c r="G154" i="254"/>
  <c r="AP160" i="254"/>
  <c r="AP159" i="254"/>
  <c r="AP154" i="254"/>
  <c r="AP157" i="254"/>
  <c r="G161" i="254"/>
  <c r="I161" i="254"/>
  <c r="J161" i="254" s="1"/>
  <c r="K161" i="254" s="1"/>
  <c r="I153" i="254"/>
  <c r="J153" i="254" s="1"/>
  <c r="K153" i="254" s="1"/>
  <c r="H160" i="254"/>
  <c r="H153" i="254"/>
  <c r="D30" i="256"/>
  <c r="E30" i="256" s="1"/>
  <c r="D27" i="256"/>
  <c r="E27" i="256" s="1"/>
  <c r="D31" i="256"/>
  <c r="E31" i="256" s="1"/>
  <c r="D28" i="256"/>
  <c r="E28" i="256" s="1"/>
  <c r="D195" i="254"/>
  <c r="I192" i="254"/>
  <c r="J192" i="254" s="1"/>
  <c r="K192" i="254" s="1"/>
  <c r="H192" i="254"/>
  <c r="D36" i="256"/>
  <c r="H155" i="254"/>
  <c r="H156" i="254"/>
  <c r="H159" i="254"/>
  <c r="H154" i="254"/>
  <c r="I155" i="254"/>
  <c r="J155" i="254" s="1"/>
  <c r="K155" i="254" s="1"/>
  <c r="I159" i="254"/>
  <c r="J159" i="254" s="1"/>
  <c r="K159" i="254" s="1"/>
  <c r="I157" i="254"/>
  <c r="J157" i="254" s="1"/>
  <c r="K157" i="254" s="1"/>
  <c r="H157" i="254"/>
  <c r="I154" i="254"/>
  <c r="J154" i="254" s="1"/>
  <c r="K154" i="254" s="1"/>
  <c r="C66" i="256"/>
  <c r="D66" i="256"/>
  <c r="F443" i="254"/>
  <c r="C84" i="256"/>
  <c r="C83" i="256"/>
  <c r="D701" i="254"/>
  <c r="F701" i="254"/>
  <c r="F700" i="254"/>
  <c r="F699" i="254"/>
  <c r="F698" i="254"/>
  <c r="F697" i="254"/>
  <c r="F696" i="254"/>
  <c r="F695" i="254"/>
  <c r="F694" i="254"/>
  <c r="F693" i="254"/>
  <c r="F692" i="254"/>
  <c r="F691" i="254"/>
  <c r="F690" i="254"/>
  <c r="D93" i="256"/>
  <c r="D92" i="256"/>
  <c r="C93" i="256"/>
  <c r="C92" i="256"/>
  <c r="C97" i="256"/>
  <c r="C96" i="256"/>
  <c r="D84" i="256"/>
  <c r="D83" i="256"/>
  <c r="D78" i="256"/>
  <c r="D65" i="256"/>
  <c r="D131" i="254"/>
  <c r="D447" i="254"/>
  <c r="C65" i="256"/>
  <c r="C58" i="256"/>
  <c r="E58" i="256" s="1"/>
  <c r="C57" i="256"/>
  <c r="E57" i="256" s="1"/>
  <c r="C55" i="256"/>
  <c r="E55" i="256" s="1"/>
  <c r="C56" i="256"/>
  <c r="C20" i="256"/>
  <c r="D20" i="256"/>
  <c r="D29" i="256" l="1"/>
  <c r="E29" i="256" s="1"/>
  <c r="E36" i="256"/>
  <c r="N160" i="254"/>
  <c r="N159" i="254"/>
  <c r="L697" i="254"/>
  <c r="M697" i="254"/>
  <c r="L443" i="254"/>
  <c r="M443" i="254"/>
  <c r="N154" i="254"/>
  <c r="M690" i="254"/>
  <c r="L690" i="254"/>
  <c r="M698" i="254"/>
  <c r="L698" i="254"/>
  <c r="N156" i="254"/>
  <c r="N153" i="254"/>
  <c r="M696" i="254"/>
  <c r="L696" i="254"/>
  <c r="M691" i="254"/>
  <c r="L691" i="254"/>
  <c r="M694" i="254"/>
  <c r="L694" i="254"/>
  <c r="L701" i="254"/>
  <c r="M701" i="254"/>
  <c r="M195" i="254"/>
  <c r="L195" i="254"/>
  <c r="N161" i="254"/>
  <c r="N157" i="254"/>
  <c r="N155" i="254"/>
  <c r="M692" i="254"/>
  <c r="L692" i="254"/>
  <c r="L693" i="254"/>
  <c r="M693" i="254"/>
  <c r="M695" i="254"/>
  <c r="L695" i="254"/>
  <c r="M48" i="257"/>
  <c r="I701" i="254"/>
  <c r="J701" i="254" s="1"/>
  <c r="K701" i="254" s="1"/>
  <c r="D448" i="254"/>
  <c r="D699" i="254"/>
  <c r="AQ443" i="254"/>
  <c r="AP443" i="254"/>
  <c r="AQ698" i="254"/>
  <c r="AP698" i="254"/>
  <c r="AQ691" i="254"/>
  <c r="AP691" i="254"/>
  <c r="AQ692" i="254"/>
  <c r="AP692" i="254"/>
  <c r="AQ697" i="254"/>
  <c r="AP697" i="254"/>
  <c r="AQ690" i="254"/>
  <c r="AP690" i="254"/>
  <c r="AQ693" i="254"/>
  <c r="AP693" i="254"/>
  <c r="AQ701" i="254"/>
  <c r="AP701" i="254"/>
  <c r="AQ694" i="254"/>
  <c r="AP694" i="254"/>
  <c r="AQ695" i="254"/>
  <c r="AP695" i="254"/>
  <c r="AQ195" i="254"/>
  <c r="AP195" i="254"/>
  <c r="AQ696" i="254"/>
  <c r="AP696" i="254"/>
  <c r="I187" i="254"/>
  <c r="J187" i="254" s="1"/>
  <c r="H187" i="254"/>
  <c r="I193" i="254"/>
  <c r="J193" i="254" s="1"/>
  <c r="K193" i="254" s="1"/>
  <c r="H193" i="254"/>
  <c r="I196" i="254"/>
  <c r="J196" i="254" s="1"/>
  <c r="K196" i="254" s="1"/>
  <c r="H196" i="254"/>
  <c r="I191" i="254"/>
  <c r="J191" i="254" s="1"/>
  <c r="K191" i="254" s="1"/>
  <c r="H191" i="254"/>
  <c r="H189" i="254"/>
  <c r="I189" i="254"/>
  <c r="J189" i="254" s="1"/>
  <c r="K189" i="254" s="1"/>
  <c r="H188" i="254"/>
  <c r="I188" i="254"/>
  <c r="J188" i="254" s="1"/>
  <c r="K188" i="254" s="1"/>
  <c r="I194" i="254"/>
  <c r="J194" i="254" s="1"/>
  <c r="K194" i="254" s="1"/>
  <c r="H194" i="254"/>
  <c r="H201" i="254"/>
  <c r="I201" i="254"/>
  <c r="J201" i="254" s="1"/>
  <c r="K201" i="254" s="1"/>
  <c r="H195" i="254"/>
  <c r="I195" i="254"/>
  <c r="J195" i="254" s="1"/>
  <c r="K195" i="254" s="1"/>
  <c r="H190" i="254"/>
  <c r="I190" i="254"/>
  <c r="J190" i="254" s="1"/>
  <c r="K190" i="254" s="1"/>
  <c r="E66" i="256"/>
  <c r="M45" i="257" s="1"/>
  <c r="E83" i="256"/>
  <c r="E97" i="256"/>
  <c r="E84" i="256"/>
  <c r="E65" i="256"/>
  <c r="E56" i="256"/>
  <c r="M47" i="257" s="1"/>
  <c r="E20" i="256"/>
  <c r="D776" i="254"/>
  <c r="F796" i="254"/>
  <c r="F795" i="254"/>
  <c r="F794" i="254"/>
  <c r="F793" i="254"/>
  <c r="F792" i="254"/>
  <c r="F791" i="254"/>
  <c r="F790" i="254"/>
  <c r="F789" i="254"/>
  <c r="F788" i="254"/>
  <c r="F787" i="254"/>
  <c r="F786" i="254"/>
  <c r="F785" i="254"/>
  <c r="F784" i="254"/>
  <c r="F783" i="254"/>
  <c r="F782" i="254"/>
  <c r="F781" i="254"/>
  <c r="F780" i="254"/>
  <c r="F779" i="254"/>
  <c r="F778" i="254"/>
  <c r="F777" i="254"/>
  <c r="F776" i="254"/>
  <c r="F775" i="254"/>
  <c r="F774" i="254"/>
  <c r="I698" i="254"/>
  <c r="J698" i="254" s="1"/>
  <c r="K698" i="254" s="1"/>
  <c r="H697" i="254"/>
  <c r="H696" i="254"/>
  <c r="H695" i="254"/>
  <c r="H694" i="254"/>
  <c r="H693" i="254"/>
  <c r="H692" i="254"/>
  <c r="H691" i="254"/>
  <c r="H690" i="254"/>
  <c r="AO841" i="254"/>
  <c r="F841" i="254"/>
  <c r="AO840" i="254"/>
  <c r="F840" i="254"/>
  <c r="AO839" i="254"/>
  <c r="F839" i="254"/>
  <c r="AO838" i="254"/>
  <c r="F838" i="254"/>
  <c r="AO837" i="254"/>
  <c r="F837" i="254"/>
  <c r="AO836" i="254"/>
  <c r="F836" i="254"/>
  <c r="AO835" i="254"/>
  <c r="F835" i="254"/>
  <c r="AO834" i="254"/>
  <c r="F834" i="254"/>
  <c r="D796" i="254"/>
  <c r="D795" i="254"/>
  <c r="D793" i="254"/>
  <c r="D794" i="254"/>
  <c r="D792" i="254"/>
  <c r="D791" i="254"/>
  <c r="D787" i="254"/>
  <c r="D700" i="254"/>
  <c r="AO790" i="254"/>
  <c r="AO789" i="254"/>
  <c r="AO788" i="254"/>
  <c r="AO786" i="254"/>
  <c r="AO785" i="254"/>
  <c r="AO784" i="254"/>
  <c r="E784" i="254"/>
  <c r="AO783" i="254"/>
  <c r="AO782" i="254"/>
  <c r="AO781" i="254"/>
  <c r="E781" i="254"/>
  <c r="AO780" i="254"/>
  <c r="E780" i="254"/>
  <c r="AO779" i="254"/>
  <c r="AO778" i="254"/>
  <c r="AO777" i="254"/>
  <c r="AO775" i="254"/>
  <c r="AO774" i="254"/>
  <c r="AO698" i="254"/>
  <c r="G698" i="254" s="1"/>
  <c r="AO697" i="254"/>
  <c r="G697" i="254" s="1"/>
  <c r="AO696" i="254"/>
  <c r="G696" i="254" s="1"/>
  <c r="AO695" i="254"/>
  <c r="G695" i="254" s="1"/>
  <c r="AO694" i="254"/>
  <c r="G694" i="254" s="1"/>
  <c r="AO693" i="254"/>
  <c r="G693" i="254" s="1"/>
  <c r="AO692" i="254"/>
  <c r="G692" i="254" s="1"/>
  <c r="AO691" i="254"/>
  <c r="G691" i="254" s="1"/>
  <c r="AO690" i="254"/>
  <c r="G690" i="254" s="1"/>
  <c r="AO671" i="254"/>
  <c r="F671" i="254"/>
  <c r="F477" i="254"/>
  <c r="F476" i="254"/>
  <c r="F475" i="254"/>
  <c r="F474" i="254"/>
  <c r="F473" i="254"/>
  <c r="F472" i="254"/>
  <c r="F471" i="254"/>
  <c r="F470" i="254"/>
  <c r="F469" i="254"/>
  <c r="F468" i="254"/>
  <c r="F467" i="254"/>
  <c r="F466" i="254"/>
  <c r="F465" i="254"/>
  <c r="F464" i="254"/>
  <c r="F463" i="254"/>
  <c r="F455" i="254"/>
  <c r="F458" i="254"/>
  <c r="F457" i="254"/>
  <c r="F456" i="254"/>
  <c r="F454" i="254"/>
  <c r="F453" i="254"/>
  <c r="F452" i="254"/>
  <c r="F451" i="254"/>
  <c r="F450" i="254"/>
  <c r="F449" i="254"/>
  <c r="F448" i="254"/>
  <c r="F447" i="254"/>
  <c r="M447" i="254" s="1"/>
  <c r="F446" i="254"/>
  <c r="F445" i="254"/>
  <c r="H443" i="254"/>
  <c r="AO479" i="254"/>
  <c r="AO480" i="254"/>
  <c r="AO477" i="254"/>
  <c r="AO476" i="254"/>
  <c r="AO475" i="254"/>
  <c r="AO474" i="254"/>
  <c r="AO473" i="254"/>
  <c r="AO472" i="254"/>
  <c r="AO471" i="254"/>
  <c r="AO470" i="254"/>
  <c r="AO469" i="254"/>
  <c r="AO468" i="254"/>
  <c r="AO467" i="254"/>
  <c r="AO466" i="254"/>
  <c r="AO465" i="254"/>
  <c r="AO464" i="254"/>
  <c r="AO463" i="254"/>
  <c r="AO455" i="254"/>
  <c r="AO458" i="254"/>
  <c r="AO457" i="254"/>
  <c r="AO456" i="254"/>
  <c r="AO454" i="254"/>
  <c r="AO453" i="254"/>
  <c r="AO452" i="254"/>
  <c r="AO451" i="254"/>
  <c r="AO450" i="254"/>
  <c r="AO449" i="254"/>
  <c r="AO447" i="254"/>
  <c r="AO446" i="254"/>
  <c r="AO445" i="254"/>
  <c r="AO443" i="254"/>
  <c r="G443" i="254" s="1"/>
  <c r="F389" i="254"/>
  <c r="F387" i="254"/>
  <c r="F386" i="254"/>
  <c r="F385" i="254"/>
  <c r="F384" i="254"/>
  <c r="F383" i="254"/>
  <c r="F382" i="254"/>
  <c r="F381" i="254"/>
  <c r="F380" i="254"/>
  <c r="F379" i="254"/>
  <c r="F377" i="254"/>
  <c r="F376" i="254"/>
  <c r="F375" i="254"/>
  <c r="F374" i="254"/>
  <c r="F373" i="254"/>
  <c r="F372" i="254"/>
  <c r="D385" i="254"/>
  <c r="D384" i="254"/>
  <c r="AO389" i="254"/>
  <c r="AO387" i="254"/>
  <c r="AO386" i="254"/>
  <c r="AO383" i="254"/>
  <c r="AO382" i="254"/>
  <c r="AO381" i="254"/>
  <c r="AO380" i="254"/>
  <c r="AO379" i="254"/>
  <c r="AO377" i="254"/>
  <c r="AO376" i="254"/>
  <c r="AO375" i="254"/>
  <c r="AO374" i="254"/>
  <c r="AO373" i="254"/>
  <c r="AO372" i="254"/>
  <c r="D370" i="254"/>
  <c r="F341" i="254"/>
  <c r="F342" i="254"/>
  <c r="AO350" i="254"/>
  <c r="AO369" i="254"/>
  <c r="AO368" i="254"/>
  <c r="AO367" i="254"/>
  <c r="AO366" i="254"/>
  <c r="AO365" i="254"/>
  <c r="AO364" i="254"/>
  <c r="AO363" i="254"/>
  <c r="AO362" i="254"/>
  <c r="AO361" i="254"/>
  <c r="AO360" i="254"/>
  <c r="AO359" i="254"/>
  <c r="AO358" i="254"/>
  <c r="AO357" i="254"/>
  <c r="AO356" i="254"/>
  <c r="AO355" i="254"/>
  <c r="AO354" i="254"/>
  <c r="AO353" i="254"/>
  <c r="AO352" i="254"/>
  <c r="AO351" i="254"/>
  <c r="AO349" i="254"/>
  <c r="AO348" i="254"/>
  <c r="AO347" i="254"/>
  <c r="AO346" i="254"/>
  <c r="AO345" i="254"/>
  <c r="AO344" i="254"/>
  <c r="AO343" i="254"/>
  <c r="AO342" i="254"/>
  <c r="AO341" i="254"/>
  <c r="F370" i="254"/>
  <c r="F369" i="254"/>
  <c r="F368" i="254"/>
  <c r="F367" i="254"/>
  <c r="F366" i="254"/>
  <c r="F365" i="254"/>
  <c r="F364" i="254"/>
  <c r="F363" i="254"/>
  <c r="F362" i="254"/>
  <c r="F361" i="254"/>
  <c r="F360" i="254"/>
  <c r="F359" i="254"/>
  <c r="F358" i="254"/>
  <c r="F357" i="254"/>
  <c r="F356" i="254"/>
  <c r="F355" i="254"/>
  <c r="F354" i="254"/>
  <c r="F353" i="254"/>
  <c r="F352" i="254"/>
  <c r="F351" i="254"/>
  <c r="F350" i="254"/>
  <c r="F349" i="254"/>
  <c r="F348" i="254"/>
  <c r="F347" i="254"/>
  <c r="F346" i="254"/>
  <c r="F345" i="254"/>
  <c r="F344" i="254"/>
  <c r="F343" i="254"/>
  <c r="F127" i="254"/>
  <c r="F126" i="254"/>
  <c r="F125" i="254"/>
  <c r="F134" i="254"/>
  <c r="F133" i="254"/>
  <c r="F132" i="254"/>
  <c r="F131" i="254"/>
  <c r="M131" i="254" s="1"/>
  <c r="F130" i="254"/>
  <c r="F129" i="254"/>
  <c r="F128" i="254"/>
  <c r="D134" i="254"/>
  <c r="D133" i="254"/>
  <c r="AO131" i="254"/>
  <c r="AO130" i="254"/>
  <c r="AO128" i="254"/>
  <c r="N694" i="254" l="1"/>
  <c r="L131" i="254"/>
  <c r="N131" i="254" s="1"/>
  <c r="N692" i="254"/>
  <c r="L447" i="254"/>
  <c r="N447" i="254" s="1"/>
  <c r="N690" i="254"/>
  <c r="N693" i="254"/>
  <c r="N697" i="254"/>
  <c r="N701" i="254"/>
  <c r="N443" i="254"/>
  <c r="N195" i="254"/>
  <c r="L73" i="257" s="1"/>
  <c r="M362" i="254"/>
  <c r="L362" i="254"/>
  <c r="M363" i="254"/>
  <c r="L363" i="254"/>
  <c r="M795" i="254"/>
  <c r="L795" i="254"/>
  <c r="M779" i="254"/>
  <c r="L779" i="254"/>
  <c r="M348" i="254"/>
  <c r="L348" i="254"/>
  <c r="L373" i="254"/>
  <c r="M373" i="254"/>
  <c r="M382" i="254"/>
  <c r="L382" i="254"/>
  <c r="M446" i="254"/>
  <c r="L446" i="254"/>
  <c r="M454" i="254"/>
  <c r="L454" i="254"/>
  <c r="M466" i="254"/>
  <c r="L466" i="254"/>
  <c r="M474" i="254"/>
  <c r="L474" i="254"/>
  <c r="M796" i="254"/>
  <c r="L796" i="254"/>
  <c r="M780" i="254"/>
  <c r="L780" i="254"/>
  <c r="M788" i="254"/>
  <c r="L788" i="254"/>
  <c r="M448" i="254"/>
  <c r="L448" i="254"/>
  <c r="L128" i="254"/>
  <c r="M128" i="254"/>
  <c r="L126" i="254"/>
  <c r="M126" i="254"/>
  <c r="L349" i="254"/>
  <c r="M349" i="254"/>
  <c r="L357" i="254"/>
  <c r="M357" i="254"/>
  <c r="L365" i="254"/>
  <c r="M365" i="254"/>
  <c r="M374" i="254"/>
  <c r="L374" i="254"/>
  <c r="M383" i="254"/>
  <c r="L383" i="254"/>
  <c r="M456" i="254"/>
  <c r="L456" i="254"/>
  <c r="L467" i="254"/>
  <c r="M467" i="254"/>
  <c r="L475" i="254"/>
  <c r="M475" i="254"/>
  <c r="M700" i="254"/>
  <c r="L700" i="254"/>
  <c r="L781" i="254"/>
  <c r="M781" i="254"/>
  <c r="L789" i="254"/>
  <c r="M789" i="254"/>
  <c r="M776" i="254"/>
  <c r="L776" i="254"/>
  <c r="N696" i="254"/>
  <c r="M354" i="254"/>
  <c r="L354" i="254"/>
  <c r="M347" i="254"/>
  <c r="L347" i="254"/>
  <c r="M453" i="254"/>
  <c r="L453" i="254"/>
  <c r="M473" i="254"/>
  <c r="L473" i="254"/>
  <c r="M699" i="254"/>
  <c r="L699" i="254"/>
  <c r="M465" i="254"/>
  <c r="L465" i="254"/>
  <c r="M125" i="254"/>
  <c r="L125" i="254"/>
  <c r="M127" i="254"/>
  <c r="L127" i="254"/>
  <c r="M457" i="254"/>
  <c r="L457" i="254"/>
  <c r="M476" i="254"/>
  <c r="L476" i="254"/>
  <c r="M774" i="254"/>
  <c r="L774" i="254"/>
  <c r="M790" i="254"/>
  <c r="L790" i="254"/>
  <c r="L130" i="254"/>
  <c r="M130" i="254"/>
  <c r="M367" i="254"/>
  <c r="L367" i="254"/>
  <c r="M458" i="254"/>
  <c r="L458" i="254"/>
  <c r="M791" i="254"/>
  <c r="L791" i="254"/>
  <c r="M783" i="254"/>
  <c r="L783" i="254"/>
  <c r="M346" i="254"/>
  <c r="L346" i="254"/>
  <c r="M133" i="254"/>
  <c r="L133" i="254"/>
  <c r="M372" i="254"/>
  <c r="L372" i="254"/>
  <c r="L381" i="254"/>
  <c r="M381" i="254"/>
  <c r="M445" i="254"/>
  <c r="L445" i="254"/>
  <c r="L134" i="254"/>
  <c r="M134" i="254"/>
  <c r="M356" i="254"/>
  <c r="L356" i="254"/>
  <c r="M364" i="254"/>
  <c r="L364" i="254"/>
  <c r="M350" i="254"/>
  <c r="L350" i="254"/>
  <c r="M358" i="254"/>
  <c r="L358" i="254"/>
  <c r="M375" i="254"/>
  <c r="L375" i="254"/>
  <c r="M468" i="254"/>
  <c r="L468" i="254"/>
  <c r="M787" i="254"/>
  <c r="L787" i="254"/>
  <c r="M782" i="254"/>
  <c r="L782" i="254"/>
  <c r="M351" i="254"/>
  <c r="L351" i="254"/>
  <c r="M359" i="254"/>
  <c r="L359" i="254"/>
  <c r="M469" i="254"/>
  <c r="L469" i="254"/>
  <c r="M775" i="254"/>
  <c r="L775" i="254"/>
  <c r="M344" i="254"/>
  <c r="L344" i="254"/>
  <c r="M352" i="254"/>
  <c r="L352" i="254"/>
  <c r="M360" i="254"/>
  <c r="L360" i="254"/>
  <c r="M368" i="254"/>
  <c r="L368" i="254"/>
  <c r="M342" i="254"/>
  <c r="L342" i="254"/>
  <c r="L377" i="254"/>
  <c r="M377" i="254"/>
  <c r="M386" i="254"/>
  <c r="L386" i="254"/>
  <c r="M450" i="254"/>
  <c r="L450" i="254"/>
  <c r="L455" i="254"/>
  <c r="M455" i="254"/>
  <c r="M470" i="254"/>
  <c r="L470" i="254"/>
  <c r="M671" i="254"/>
  <c r="L671" i="254"/>
  <c r="M792" i="254"/>
  <c r="L792" i="254"/>
  <c r="M784" i="254"/>
  <c r="L784" i="254"/>
  <c r="N695" i="254"/>
  <c r="M355" i="254"/>
  <c r="L355" i="254"/>
  <c r="M366" i="254"/>
  <c r="L366" i="254"/>
  <c r="M343" i="254"/>
  <c r="L343" i="254"/>
  <c r="M376" i="254"/>
  <c r="L376" i="254"/>
  <c r="M449" i="254"/>
  <c r="L449" i="254"/>
  <c r="M477" i="254"/>
  <c r="L477" i="254"/>
  <c r="L132" i="254"/>
  <c r="M132" i="254"/>
  <c r="L345" i="254"/>
  <c r="M345" i="254"/>
  <c r="L353" i="254"/>
  <c r="M353" i="254"/>
  <c r="L361" i="254"/>
  <c r="M361" i="254"/>
  <c r="L369" i="254"/>
  <c r="M369" i="254"/>
  <c r="L341" i="254"/>
  <c r="M341" i="254"/>
  <c r="M384" i="254"/>
  <c r="L384" i="254"/>
  <c r="M379" i="254"/>
  <c r="L379" i="254"/>
  <c r="M387" i="254"/>
  <c r="L387" i="254"/>
  <c r="L451" i="254"/>
  <c r="M451" i="254"/>
  <c r="L463" i="254"/>
  <c r="M463" i="254"/>
  <c r="L471" i="254"/>
  <c r="M471" i="254"/>
  <c r="M794" i="254"/>
  <c r="L794" i="254"/>
  <c r="L777" i="254"/>
  <c r="M777" i="254"/>
  <c r="L785" i="254"/>
  <c r="M785" i="254"/>
  <c r="N691" i="254"/>
  <c r="M370" i="254"/>
  <c r="L370" i="254"/>
  <c r="L385" i="254"/>
  <c r="M385" i="254"/>
  <c r="M380" i="254"/>
  <c r="L380" i="254"/>
  <c r="L389" i="254"/>
  <c r="M389" i="254"/>
  <c r="M452" i="254"/>
  <c r="L452" i="254"/>
  <c r="M464" i="254"/>
  <c r="L464" i="254"/>
  <c r="M472" i="254"/>
  <c r="L472" i="254"/>
  <c r="L793" i="254"/>
  <c r="M793" i="254"/>
  <c r="M778" i="254"/>
  <c r="L778" i="254"/>
  <c r="M786" i="254"/>
  <c r="L786" i="254"/>
  <c r="N698" i="254"/>
  <c r="M840" i="254"/>
  <c r="L840" i="254"/>
  <c r="M839" i="254"/>
  <c r="L839" i="254"/>
  <c r="M837" i="254"/>
  <c r="L837" i="254"/>
  <c r="M841" i="254"/>
  <c r="L841" i="254"/>
  <c r="L835" i="254"/>
  <c r="M835" i="254"/>
  <c r="M836" i="254"/>
  <c r="L836" i="254"/>
  <c r="L834" i="254"/>
  <c r="M834" i="254"/>
  <c r="L838" i="254"/>
  <c r="M838" i="254"/>
  <c r="AP699" i="254"/>
  <c r="AO448" i="254"/>
  <c r="K187" i="254"/>
  <c r="M42" i="257"/>
  <c r="AO793" i="254"/>
  <c r="G793" i="254" s="1"/>
  <c r="D129" i="254"/>
  <c r="AO370" i="254"/>
  <c r="AO795" i="254"/>
  <c r="G795" i="254" s="1"/>
  <c r="AO792" i="254"/>
  <c r="G792" i="254" s="1"/>
  <c r="AO133" i="254"/>
  <c r="AO794" i="254"/>
  <c r="G794" i="254" s="1"/>
  <c r="AO134" i="254"/>
  <c r="AO385" i="254"/>
  <c r="AO700" i="254"/>
  <c r="G700" i="254" s="1"/>
  <c r="AO787" i="254"/>
  <c r="G787" i="254" s="1"/>
  <c r="AQ699" i="254"/>
  <c r="AQ700" i="254"/>
  <c r="AQ356" i="254"/>
  <c r="AP356" i="254"/>
  <c r="G356" i="254"/>
  <c r="I382" i="254"/>
  <c r="J382" i="254" s="1"/>
  <c r="K382" i="254" s="1"/>
  <c r="AQ382" i="254"/>
  <c r="AP382" i="254"/>
  <c r="G382" i="254"/>
  <c r="AQ463" i="254"/>
  <c r="AP463" i="254"/>
  <c r="G463" i="254"/>
  <c r="AQ385" i="254"/>
  <c r="AP385" i="254"/>
  <c r="G385" i="254"/>
  <c r="I454" i="254"/>
  <c r="J454" i="254" s="1"/>
  <c r="K454" i="254" s="1"/>
  <c r="AQ454" i="254"/>
  <c r="AP454" i="254"/>
  <c r="G454" i="254"/>
  <c r="I474" i="254"/>
  <c r="J474" i="254" s="1"/>
  <c r="K474" i="254" s="1"/>
  <c r="AQ474" i="254"/>
  <c r="AP474" i="254"/>
  <c r="G474" i="254"/>
  <c r="H780" i="254"/>
  <c r="AQ780" i="254"/>
  <c r="AP780" i="254"/>
  <c r="G780" i="254"/>
  <c r="AQ796" i="254"/>
  <c r="AP796" i="254"/>
  <c r="I131" i="254"/>
  <c r="J131" i="254" s="1"/>
  <c r="K131" i="254" s="1"/>
  <c r="AQ131" i="254"/>
  <c r="AP131" i="254"/>
  <c r="G131" i="254"/>
  <c r="H344" i="254"/>
  <c r="AQ344" i="254"/>
  <c r="AP344" i="254"/>
  <c r="G344" i="254"/>
  <c r="AQ352" i="254"/>
  <c r="AP352" i="254"/>
  <c r="G352" i="254"/>
  <c r="H360" i="254"/>
  <c r="AQ360" i="254"/>
  <c r="AP360" i="254"/>
  <c r="G360" i="254"/>
  <c r="H368" i="254"/>
  <c r="AQ368" i="254"/>
  <c r="AP368" i="254"/>
  <c r="G368" i="254"/>
  <c r="I342" i="254"/>
  <c r="J342" i="254" s="1"/>
  <c r="K342" i="254" s="1"/>
  <c r="AQ342" i="254"/>
  <c r="AP342" i="254"/>
  <c r="G342" i="254"/>
  <c r="I377" i="254"/>
  <c r="J377" i="254" s="1"/>
  <c r="K377" i="254" s="1"/>
  <c r="AQ377" i="254"/>
  <c r="AP377" i="254"/>
  <c r="G377" i="254"/>
  <c r="I386" i="254"/>
  <c r="J386" i="254" s="1"/>
  <c r="K386" i="254" s="1"/>
  <c r="AQ386" i="254"/>
  <c r="AP386" i="254"/>
  <c r="G386" i="254"/>
  <c r="I447" i="254"/>
  <c r="J447" i="254" s="1"/>
  <c r="K447" i="254" s="1"/>
  <c r="AQ447" i="254"/>
  <c r="AP447" i="254"/>
  <c r="G447" i="254"/>
  <c r="I456" i="254"/>
  <c r="J456" i="254" s="1"/>
  <c r="K456" i="254" s="1"/>
  <c r="AQ456" i="254"/>
  <c r="AP456" i="254"/>
  <c r="G456" i="254"/>
  <c r="I467" i="254"/>
  <c r="J467" i="254" s="1"/>
  <c r="K467" i="254" s="1"/>
  <c r="AQ467" i="254"/>
  <c r="AP467" i="254"/>
  <c r="G467" i="254"/>
  <c r="I475" i="254"/>
  <c r="J475" i="254" s="1"/>
  <c r="K475" i="254" s="1"/>
  <c r="AQ475" i="254"/>
  <c r="AP475" i="254"/>
  <c r="G475" i="254"/>
  <c r="I834" i="254"/>
  <c r="J834" i="254" s="1"/>
  <c r="K834" i="254" s="1"/>
  <c r="AQ834" i="254"/>
  <c r="AP834" i="254"/>
  <c r="G834" i="254"/>
  <c r="H838" i="254"/>
  <c r="AQ838" i="254"/>
  <c r="AP838" i="254"/>
  <c r="G838" i="254"/>
  <c r="H781" i="254"/>
  <c r="AQ781" i="254"/>
  <c r="AP781" i="254"/>
  <c r="G781" i="254"/>
  <c r="H789" i="254"/>
  <c r="AQ789" i="254"/>
  <c r="AP789" i="254"/>
  <c r="G789" i="254"/>
  <c r="AQ364" i="254"/>
  <c r="AP364" i="254"/>
  <c r="G364" i="254"/>
  <c r="I373" i="254"/>
  <c r="J373" i="254" s="1"/>
  <c r="K373" i="254" s="1"/>
  <c r="AQ373" i="254"/>
  <c r="AP373" i="254"/>
  <c r="G373" i="254"/>
  <c r="I361" i="254"/>
  <c r="J361" i="254" s="1"/>
  <c r="K361" i="254" s="1"/>
  <c r="AQ361" i="254"/>
  <c r="AP361" i="254"/>
  <c r="G361" i="254"/>
  <c r="I379" i="254"/>
  <c r="J379" i="254" s="1"/>
  <c r="K379" i="254" s="1"/>
  <c r="AQ379" i="254"/>
  <c r="AP379" i="254"/>
  <c r="G379" i="254"/>
  <c r="H448" i="254"/>
  <c r="AQ448" i="254"/>
  <c r="AP448" i="254"/>
  <c r="G448" i="254"/>
  <c r="H457" i="254"/>
  <c r="AQ457" i="254"/>
  <c r="AP457" i="254"/>
  <c r="G457" i="254"/>
  <c r="I468" i="254"/>
  <c r="J468" i="254" s="1"/>
  <c r="K468" i="254" s="1"/>
  <c r="AQ468" i="254"/>
  <c r="AP468" i="254"/>
  <c r="G468" i="254"/>
  <c r="H476" i="254"/>
  <c r="AQ476" i="254"/>
  <c r="AP476" i="254"/>
  <c r="G476" i="254"/>
  <c r="I774" i="254"/>
  <c r="J774" i="254" s="1"/>
  <c r="I63" i="257" s="1"/>
  <c r="AQ774" i="254"/>
  <c r="AP774" i="254"/>
  <c r="G774" i="254"/>
  <c r="H782" i="254"/>
  <c r="AQ782" i="254"/>
  <c r="AP782" i="254"/>
  <c r="G782" i="254"/>
  <c r="H790" i="254"/>
  <c r="AQ790" i="254"/>
  <c r="AP790" i="254"/>
  <c r="G790" i="254"/>
  <c r="H130" i="254"/>
  <c r="AQ130" i="254"/>
  <c r="AP130" i="254"/>
  <c r="G130" i="254"/>
  <c r="I351" i="254"/>
  <c r="J351" i="254" s="1"/>
  <c r="K351" i="254" s="1"/>
  <c r="AQ351" i="254"/>
  <c r="AP351" i="254"/>
  <c r="G351" i="254"/>
  <c r="I359" i="254"/>
  <c r="J359" i="254" s="1"/>
  <c r="K359" i="254" s="1"/>
  <c r="AQ359" i="254"/>
  <c r="AP359" i="254"/>
  <c r="G359" i="254"/>
  <c r="I367" i="254"/>
  <c r="J367" i="254" s="1"/>
  <c r="K367" i="254" s="1"/>
  <c r="AQ367" i="254"/>
  <c r="AP367" i="254"/>
  <c r="G367" i="254"/>
  <c r="AQ132" i="254"/>
  <c r="AP132" i="254"/>
  <c r="G132" i="254"/>
  <c r="H353" i="254"/>
  <c r="AQ353" i="254"/>
  <c r="AP353" i="254"/>
  <c r="G353" i="254"/>
  <c r="I369" i="254"/>
  <c r="J369" i="254" s="1"/>
  <c r="K369" i="254" s="1"/>
  <c r="AQ369" i="254"/>
  <c r="AP369" i="254"/>
  <c r="G369" i="254"/>
  <c r="H341" i="254"/>
  <c r="AQ341" i="254"/>
  <c r="AP341" i="254"/>
  <c r="G341" i="254"/>
  <c r="G48" i="257" s="1"/>
  <c r="H48" i="257" s="1"/>
  <c r="I346" i="254"/>
  <c r="J346" i="254" s="1"/>
  <c r="K346" i="254" s="1"/>
  <c r="AQ346" i="254"/>
  <c r="AP346" i="254"/>
  <c r="G346" i="254"/>
  <c r="H362" i="254"/>
  <c r="AQ362" i="254"/>
  <c r="AP362" i="254"/>
  <c r="G362" i="254"/>
  <c r="I380" i="254"/>
  <c r="J380" i="254" s="1"/>
  <c r="K380" i="254" s="1"/>
  <c r="AQ380" i="254"/>
  <c r="AP380" i="254"/>
  <c r="G380" i="254"/>
  <c r="I389" i="254"/>
  <c r="J389" i="254" s="1"/>
  <c r="K389" i="254" s="1"/>
  <c r="AQ389" i="254"/>
  <c r="AP389" i="254"/>
  <c r="G389" i="254"/>
  <c r="AQ480" i="254"/>
  <c r="AP480" i="254"/>
  <c r="G480" i="254"/>
  <c r="I449" i="254"/>
  <c r="J449" i="254" s="1"/>
  <c r="K449" i="254" s="1"/>
  <c r="AQ449" i="254"/>
  <c r="AP449" i="254"/>
  <c r="G449" i="254"/>
  <c r="I458" i="254"/>
  <c r="J458" i="254" s="1"/>
  <c r="K458" i="254" s="1"/>
  <c r="AQ458" i="254"/>
  <c r="AP458" i="254"/>
  <c r="G458" i="254"/>
  <c r="I469" i="254"/>
  <c r="J469" i="254" s="1"/>
  <c r="K469" i="254" s="1"/>
  <c r="AQ469" i="254"/>
  <c r="AP469" i="254"/>
  <c r="G469" i="254"/>
  <c r="I477" i="254"/>
  <c r="J477" i="254" s="1"/>
  <c r="K477" i="254" s="1"/>
  <c r="AQ477" i="254"/>
  <c r="AP477" i="254"/>
  <c r="G477" i="254"/>
  <c r="I835" i="254"/>
  <c r="J835" i="254" s="1"/>
  <c r="K835" i="254" s="1"/>
  <c r="AQ835" i="254"/>
  <c r="AP835" i="254"/>
  <c r="G835" i="254"/>
  <c r="I839" i="254"/>
  <c r="J839" i="254" s="1"/>
  <c r="K839" i="254" s="1"/>
  <c r="AQ839" i="254"/>
  <c r="AP839" i="254"/>
  <c r="G839" i="254"/>
  <c r="H775" i="254"/>
  <c r="AQ775" i="254"/>
  <c r="AP775" i="254"/>
  <c r="G775" i="254"/>
  <c r="H783" i="254"/>
  <c r="AQ783" i="254"/>
  <c r="AP783" i="254"/>
  <c r="G783" i="254"/>
  <c r="AQ791" i="254"/>
  <c r="AP791" i="254"/>
  <c r="AQ125" i="254"/>
  <c r="AP125" i="254"/>
  <c r="I343" i="254"/>
  <c r="J343" i="254" s="1"/>
  <c r="K343" i="254" s="1"/>
  <c r="AQ343" i="254"/>
  <c r="AP343" i="254"/>
  <c r="G343" i="254"/>
  <c r="I376" i="254"/>
  <c r="J376" i="254" s="1"/>
  <c r="K376" i="254" s="1"/>
  <c r="AQ376" i="254"/>
  <c r="AP376" i="254"/>
  <c r="G376" i="254"/>
  <c r="I446" i="254"/>
  <c r="J446" i="254" s="1"/>
  <c r="K446" i="254" s="1"/>
  <c r="AQ446" i="254"/>
  <c r="AP446" i="254"/>
  <c r="G446" i="254"/>
  <c r="I466" i="254"/>
  <c r="J466" i="254" s="1"/>
  <c r="K466" i="254" s="1"/>
  <c r="AQ466" i="254"/>
  <c r="AP466" i="254"/>
  <c r="G466" i="254"/>
  <c r="H788" i="254"/>
  <c r="AQ788" i="254"/>
  <c r="AP788" i="254"/>
  <c r="G788" i="254"/>
  <c r="I345" i="254"/>
  <c r="J345" i="254" s="1"/>
  <c r="K345" i="254" s="1"/>
  <c r="AQ345" i="254"/>
  <c r="AP345" i="254"/>
  <c r="G345" i="254"/>
  <c r="I387" i="254"/>
  <c r="J387" i="254" s="1"/>
  <c r="K387" i="254" s="1"/>
  <c r="AQ387" i="254"/>
  <c r="AP387" i="254"/>
  <c r="G387" i="254"/>
  <c r="AQ133" i="254"/>
  <c r="AP133" i="254"/>
  <c r="G133" i="254"/>
  <c r="H354" i="254"/>
  <c r="AQ354" i="254"/>
  <c r="AP354" i="254"/>
  <c r="G354" i="254"/>
  <c r="AQ370" i="254"/>
  <c r="AP370" i="254"/>
  <c r="G370" i="254"/>
  <c r="AQ134" i="254"/>
  <c r="AP134" i="254"/>
  <c r="G134" i="254"/>
  <c r="I347" i="254"/>
  <c r="J347" i="254" s="1"/>
  <c r="K347" i="254" s="1"/>
  <c r="AQ347" i="254"/>
  <c r="AP347" i="254"/>
  <c r="G347" i="254"/>
  <c r="I355" i="254"/>
  <c r="J355" i="254" s="1"/>
  <c r="K355" i="254" s="1"/>
  <c r="AQ355" i="254"/>
  <c r="AP355" i="254"/>
  <c r="G355" i="254"/>
  <c r="I363" i="254"/>
  <c r="J363" i="254" s="1"/>
  <c r="K363" i="254" s="1"/>
  <c r="AQ363" i="254"/>
  <c r="AP363" i="254"/>
  <c r="G363" i="254"/>
  <c r="I372" i="254"/>
  <c r="J372" i="254" s="1"/>
  <c r="AQ372" i="254"/>
  <c r="AP372" i="254"/>
  <c r="G372" i="254"/>
  <c r="I381" i="254"/>
  <c r="J381" i="254" s="1"/>
  <c r="K381" i="254" s="1"/>
  <c r="AQ381" i="254"/>
  <c r="AP381" i="254"/>
  <c r="G381" i="254"/>
  <c r="H450" i="254"/>
  <c r="AQ450" i="254"/>
  <c r="AP450" i="254"/>
  <c r="G450" i="254"/>
  <c r="H455" i="254"/>
  <c r="AQ455" i="254"/>
  <c r="AP455" i="254"/>
  <c r="G455" i="254"/>
  <c r="I470" i="254"/>
  <c r="J470" i="254" s="1"/>
  <c r="K470" i="254" s="1"/>
  <c r="AQ470" i="254"/>
  <c r="AP470" i="254"/>
  <c r="G470" i="254"/>
  <c r="AQ776" i="254"/>
  <c r="AP776" i="254"/>
  <c r="I784" i="254"/>
  <c r="J784" i="254" s="1"/>
  <c r="K784" i="254" s="1"/>
  <c r="AQ784" i="254"/>
  <c r="AP784" i="254"/>
  <c r="G784" i="254"/>
  <c r="H792" i="254"/>
  <c r="AQ792" i="254"/>
  <c r="AP792" i="254"/>
  <c r="I479" i="254"/>
  <c r="J479" i="254" s="1"/>
  <c r="K479" i="254" s="1"/>
  <c r="AQ479" i="254"/>
  <c r="AP479" i="254"/>
  <c r="G479" i="254"/>
  <c r="H777" i="254"/>
  <c r="AQ777" i="254"/>
  <c r="AP777" i="254"/>
  <c r="G777" i="254"/>
  <c r="H785" i="254"/>
  <c r="AQ785" i="254"/>
  <c r="AP785" i="254"/>
  <c r="G785" i="254"/>
  <c r="AQ793" i="254"/>
  <c r="AP793" i="254"/>
  <c r="AQ348" i="254"/>
  <c r="AP348" i="254"/>
  <c r="G348" i="254"/>
  <c r="I471" i="254"/>
  <c r="J471" i="254" s="1"/>
  <c r="K471" i="254" s="1"/>
  <c r="AQ471" i="254"/>
  <c r="AP471" i="254"/>
  <c r="G471" i="254"/>
  <c r="I836" i="254"/>
  <c r="J836" i="254" s="1"/>
  <c r="K836" i="254" s="1"/>
  <c r="AQ836" i="254"/>
  <c r="AP836" i="254"/>
  <c r="G836" i="254"/>
  <c r="AQ126" i="254"/>
  <c r="AP126" i="254"/>
  <c r="H365" i="254"/>
  <c r="AQ365" i="254"/>
  <c r="AP365" i="254"/>
  <c r="G365" i="254"/>
  <c r="AQ451" i="254"/>
  <c r="AP451" i="254"/>
  <c r="G451" i="254"/>
  <c r="I840" i="254"/>
  <c r="J840" i="254" s="1"/>
  <c r="K840" i="254" s="1"/>
  <c r="AQ840" i="254"/>
  <c r="AP840" i="254"/>
  <c r="G840" i="254"/>
  <c r="I128" i="254"/>
  <c r="J128" i="254" s="1"/>
  <c r="AQ128" i="254"/>
  <c r="AP128" i="254"/>
  <c r="G128" i="254"/>
  <c r="I349" i="254"/>
  <c r="J349" i="254" s="1"/>
  <c r="K349" i="254" s="1"/>
  <c r="AQ349" i="254"/>
  <c r="AP349" i="254"/>
  <c r="G349" i="254"/>
  <c r="H357" i="254"/>
  <c r="AQ357" i="254"/>
  <c r="AP357" i="254"/>
  <c r="G357" i="254"/>
  <c r="I374" i="254"/>
  <c r="J374" i="254" s="1"/>
  <c r="K374" i="254" s="1"/>
  <c r="AQ374" i="254"/>
  <c r="AP374" i="254"/>
  <c r="G374" i="254"/>
  <c r="I383" i="254"/>
  <c r="J383" i="254" s="1"/>
  <c r="K383" i="254" s="1"/>
  <c r="AQ383" i="254"/>
  <c r="AP383" i="254"/>
  <c r="G383" i="254"/>
  <c r="H452" i="254"/>
  <c r="AQ452" i="254"/>
  <c r="AP452" i="254"/>
  <c r="G452" i="254"/>
  <c r="H464" i="254"/>
  <c r="AQ464" i="254"/>
  <c r="AP464" i="254"/>
  <c r="G464" i="254"/>
  <c r="H472" i="254"/>
  <c r="AQ472" i="254"/>
  <c r="AP472" i="254"/>
  <c r="G472" i="254"/>
  <c r="H778" i="254"/>
  <c r="AQ778" i="254"/>
  <c r="AP778" i="254"/>
  <c r="G778" i="254"/>
  <c r="H786" i="254"/>
  <c r="AQ786" i="254"/>
  <c r="AP786" i="254"/>
  <c r="G786" i="254"/>
  <c r="AQ794" i="254"/>
  <c r="AP794" i="254"/>
  <c r="AQ127" i="254"/>
  <c r="AP127" i="254"/>
  <c r="AQ350" i="254"/>
  <c r="AP350" i="254"/>
  <c r="G350" i="254"/>
  <c r="I358" i="254"/>
  <c r="J358" i="254" s="1"/>
  <c r="K358" i="254" s="1"/>
  <c r="AQ358" i="254"/>
  <c r="AP358" i="254"/>
  <c r="G358" i="254"/>
  <c r="H366" i="254"/>
  <c r="AQ366" i="254"/>
  <c r="AP366" i="254"/>
  <c r="G366" i="254"/>
  <c r="I375" i="254"/>
  <c r="J375" i="254" s="1"/>
  <c r="K375" i="254" s="1"/>
  <c r="AQ375" i="254"/>
  <c r="AP375" i="254"/>
  <c r="G375" i="254"/>
  <c r="AQ384" i="254"/>
  <c r="AP384" i="254"/>
  <c r="I445" i="254"/>
  <c r="J445" i="254" s="1"/>
  <c r="K445" i="254" s="1"/>
  <c r="AQ445" i="254"/>
  <c r="AP445" i="254"/>
  <c r="G445" i="254"/>
  <c r="I453" i="254"/>
  <c r="J453" i="254" s="1"/>
  <c r="K453" i="254" s="1"/>
  <c r="AQ453" i="254"/>
  <c r="AP453" i="254"/>
  <c r="G453" i="254"/>
  <c r="H465" i="254"/>
  <c r="AQ465" i="254"/>
  <c r="AP465" i="254"/>
  <c r="G465" i="254"/>
  <c r="H473" i="254"/>
  <c r="AQ473" i="254"/>
  <c r="AP473" i="254"/>
  <c r="G473" i="254"/>
  <c r="AQ837" i="254"/>
  <c r="AP837" i="254"/>
  <c r="G837" i="254"/>
  <c r="I841" i="254"/>
  <c r="J841" i="254" s="1"/>
  <c r="K841" i="254" s="1"/>
  <c r="AQ841" i="254"/>
  <c r="AP841" i="254"/>
  <c r="G841" i="254"/>
  <c r="H779" i="254"/>
  <c r="AQ779" i="254"/>
  <c r="AP779" i="254"/>
  <c r="G779" i="254"/>
  <c r="AQ787" i="254"/>
  <c r="AP787" i="254"/>
  <c r="AQ795" i="254"/>
  <c r="AP795" i="254"/>
  <c r="AP700" i="254"/>
  <c r="I671" i="254"/>
  <c r="J671" i="254" s="1"/>
  <c r="K671" i="254" s="1"/>
  <c r="AQ671" i="254"/>
  <c r="AP671" i="254"/>
  <c r="G671" i="254"/>
  <c r="I198" i="254"/>
  <c r="J198" i="254" s="1"/>
  <c r="K198" i="254" s="1"/>
  <c r="H198" i="254"/>
  <c r="I202" i="254"/>
  <c r="J202" i="254" s="1"/>
  <c r="K202" i="254" s="1"/>
  <c r="H202" i="254"/>
  <c r="H203" i="254"/>
  <c r="I203" i="254"/>
  <c r="J203" i="254" s="1"/>
  <c r="K203" i="254" s="1"/>
  <c r="I199" i="254"/>
  <c r="J199" i="254" s="1"/>
  <c r="K199" i="254" s="1"/>
  <c r="H199" i="254"/>
  <c r="H200" i="254"/>
  <c r="I200" i="254"/>
  <c r="J200" i="254" s="1"/>
  <c r="K200" i="254" s="1"/>
  <c r="I197" i="254"/>
  <c r="J197" i="254" s="1"/>
  <c r="K197" i="254" s="1"/>
  <c r="H197" i="254"/>
  <c r="M44" i="257"/>
  <c r="M35" i="257"/>
  <c r="M43" i="257"/>
  <c r="I700" i="254"/>
  <c r="J700" i="254" s="1"/>
  <c r="K700" i="254" s="1"/>
  <c r="AO701" i="254"/>
  <c r="G701" i="254" s="1"/>
  <c r="AO699" i="254"/>
  <c r="G699" i="254" s="1"/>
  <c r="H784" i="254"/>
  <c r="H700" i="254"/>
  <c r="AO791" i="254"/>
  <c r="G791" i="254" s="1"/>
  <c r="I776" i="254"/>
  <c r="J776" i="254" s="1"/>
  <c r="K776" i="254" s="1"/>
  <c r="I790" i="254"/>
  <c r="J790" i="254" s="1"/>
  <c r="K790" i="254" s="1"/>
  <c r="I780" i="254"/>
  <c r="J780" i="254" s="1"/>
  <c r="K780" i="254" s="1"/>
  <c r="I778" i="254"/>
  <c r="J778" i="254" s="1"/>
  <c r="K778" i="254" s="1"/>
  <c r="H698" i="254"/>
  <c r="I690" i="254"/>
  <c r="J690" i="254" s="1"/>
  <c r="H774" i="254"/>
  <c r="I794" i="254"/>
  <c r="J794" i="254" s="1"/>
  <c r="K794" i="254" s="1"/>
  <c r="AO776" i="254"/>
  <c r="G776" i="254" s="1"/>
  <c r="H795" i="254"/>
  <c r="H793" i="254"/>
  <c r="H837" i="254"/>
  <c r="H836" i="254"/>
  <c r="H835" i="254"/>
  <c r="H699" i="254"/>
  <c r="I837" i="254"/>
  <c r="J837" i="254" s="1"/>
  <c r="K837" i="254" s="1"/>
  <c r="I838" i="254"/>
  <c r="J838" i="254" s="1"/>
  <c r="K838" i="254" s="1"/>
  <c r="I694" i="254"/>
  <c r="J694" i="254" s="1"/>
  <c r="K694" i="254" s="1"/>
  <c r="I782" i="254"/>
  <c r="J782" i="254" s="1"/>
  <c r="K782" i="254" s="1"/>
  <c r="I788" i="254"/>
  <c r="J788" i="254" s="1"/>
  <c r="K788" i="254" s="1"/>
  <c r="H834" i="254"/>
  <c r="H841" i="254"/>
  <c r="H840" i="254"/>
  <c r="I692" i="254"/>
  <c r="J692" i="254" s="1"/>
  <c r="K692" i="254" s="1"/>
  <c r="I786" i="254"/>
  <c r="J786" i="254" s="1"/>
  <c r="K786" i="254" s="1"/>
  <c r="H839" i="254"/>
  <c r="I132" i="254"/>
  <c r="J132" i="254" s="1"/>
  <c r="K132" i="254" s="1"/>
  <c r="I696" i="254"/>
  <c r="J696" i="254" s="1"/>
  <c r="K696" i="254" s="1"/>
  <c r="H787" i="254"/>
  <c r="AO796" i="254"/>
  <c r="G796" i="254" s="1"/>
  <c r="I796" i="254"/>
  <c r="J796" i="254" s="1"/>
  <c r="K796" i="254" s="1"/>
  <c r="H796" i="254"/>
  <c r="H794" i="254"/>
  <c r="I792" i="254"/>
  <c r="J792" i="254" s="1"/>
  <c r="K792" i="254" s="1"/>
  <c r="H791" i="254"/>
  <c r="H776" i="254"/>
  <c r="H701" i="254"/>
  <c r="H671" i="254"/>
  <c r="I691" i="254"/>
  <c r="J691" i="254" s="1"/>
  <c r="K691" i="254" s="1"/>
  <c r="I693" i="254"/>
  <c r="J693" i="254" s="1"/>
  <c r="K693" i="254" s="1"/>
  <c r="I695" i="254"/>
  <c r="J695" i="254" s="1"/>
  <c r="K695" i="254" s="1"/>
  <c r="I697" i="254"/>
  <c r="J697" i="254" s="1"/>
  <c r="K697" i="254" s="1"/>
  <c r="I699" i="254"/>
  <c r="J699" i="254" s="1"/>
  <c r="K699" i="254" s="1"/>
  <c r="I775" i="254"/>
  <c r="J775" i="254" s="1"/>
  <c r="K775" i="254" s="1"/>
  <c r="I777" i="254"/>
  <c r="J777" i="254" s="1"/>
  <c r="K777" i="254" s="1"/>
  <c r="I779" i="254"/>
  <c r="J779" i="254" s="1"/>
  <c r="K779" i="254" s="1"/>
  <c r="I781" i="254"/>
  <c r="J781" i="254" s="1"/>
  <c r="K781" i="254" s="1"/>
  <c r="I783" i="254"/>
  <c r="J783" i="254" s="1"/>
  <c r="K783" i="254" s="1"/>
  <c r="I785" i="254"/>
  <c r="J785" i="254" s="1"/>
  <c r="K785" i="254" s="1"/>
  <c r="I787" i="254"/>
  <c r="J787" i="254" s="1"/>
  <c r="K787" i="254" s="1"/>
  <c r="I789" i="254"/>
  <c r="J789" i="254" s="1"/>
  <c r="K789" i="254" s="1"/>
  <c r="I791" i="254"/>
  <c r="J791" i="254" s="1"/>
  <c r="K791" i="254" s="1"/>
  <c r="I793" i="254"/>
  <c r="J793" i="254" s="1"/>
  <c r="K793" i="254" s="1"/>
  <c r="I795" i="254"/>
  <c r="J795" i="254" s="1"/>
  <c r="K795" i="254" s="1"/>
  <c r="H479" i="254"/>
  <c r="I464" i="254"/>
  <c r="J464" i="254" s="1"/>
  <c r="K464" i="254" s="1"/>
  <c r="H475" i="254"/>
  <c r="H453" i="254"/>
  <c r="I480" i="254"/>
  <c r="J480" i="254" s="1"/>
  <c r="K480" i="254" s="1"/>
  <c r="H374" i="254"/>
  <c r="I465" i="254"/>
  <c r="J465" i="254" s="1"/>
  <c r="K465" i="254" s="1"/>
  <c r="I476" i="254"/>
  <c r="J476" i="254" s="1"/>
  <c r="K476" i="254" s="1"/>
  <c r="H480" i="254"/>
  <c r="H377" i="254"/>
  <c r="H386" i="254"/>
  <c r="I448" i="254"/>
  <c r="J448" i="254" s="1"/>
  <c r="K448" i="254" s="1"/>
  <c r="H474" i="254"/>
  <c r="I130" i="254"/>
  <c r="J130" i="254" s="1"/>
  <c r="K130" i="254" s="1"/>
  <c r="I457" i="254"/>
  <c r="J457" i="254" s="1"/>
  <c r="K457" i="254" s="1"/>
  <c r="I473" i="254"/>
  <c r="J473" i="254" s="1"/>
  <c r="K473" i="254" s="1"/>
  <c r="H471" i="254"/>
  <c r="I472" i="254"/>
  <c r="J472" i="254" s="1"/>
  <c r="K472" i="254" s="1"/>
  <c r="H470" i="254"/>
  <c r="H469" i="254"/>
  <c r="H477" i="254"/>
  <c r="I443" i="254"/>
  <c r="J443" i="254" s="1"/>
  <c r="H451" i="254"/>
  <c r="I455" i="254"/>
  <c r="J455" i="254" s="1"/>
  <c r="K455" i="254" s="1"/>
  <c r="H445" i="254"/>
  <c r="I452" i="254"/>
  <c r="J452" i="254" s="1"/>
  <c r="K452" i="254" s="1"/>
  <c r="H463" i="254"/>
  <c r="H468" i="254"/>
  <c r="I450" i="254"/>
  <c r="J450" i="254" s="1"/>
  <c r="K450" i="254" s="1"/>
  <c r="I451" i="254"/>
  <c r="J451" i="254" s="1"/>
  <c r="K451" i="254" s="1"/>
  <c r="I463" i="254"/>
  <c r="J463" i="254" s="1"/>
  <c r="H449" i="254"/>
  <c r="H458" i="254"/>
  <c r="H447" i="254"/>
  <c r="H456" i="254"/>
  <c r="H467" i="254"/>
  <c r="H446" i="254"/>
  <c r="H454" i="254"/>
  <c r="H466" i="254"/>
  <c r="H345" i="254"/>
  <c r="H361" i="254"/>
  <c r="H379" i="254"/>
  <c r="H375" i="254"/>
  <c r="I385" i="254"/>
  <c r="J385" i="254" s="1"/>
  <c r="K385" i="254" s="1"/>
  <c r="H376" i="254"/>
  <c r="H380" i="254"/>
  <c r="H387" i="254"/>
  <c r="H383" i="254"/>
  <c r="H372" i="254"/>
  <c r="H385" i="254"/>
  <c r="H381" i="254"/>
  <c r="H389" i="254"/>
  <c r="H373" i="254"/>
  <c r="H382" i="254"/>
  <c r="I384" i="254"/>
  <c r="J384" i="254" s="1"/>
  <c r="K384" i="254" s="1"/>
  <c r="H384" i="254"/>
  <c r="AO384" i="254"/>
  <c r="G384" i="254" s="1"/>
  <c r="H342" i="254"/>
  <c r="H370" i="254"/>
  <c r="H346" i="254"/>
  <c r="I341" i="254"/>
  <c r="J341" i="254" s="1"/>
  <c r="H358" i="254"/>
  <c r="H350" i="254"/>
  <c r="I350" i="254"/>
  <c r="J350" i="254" s="1"/>
  <c r="K350" i="254" s="1"/>
  <c r="I353" i="254"/>
  <c r="J353" i="254" s="1"/>
  <c r="K353" i="254" s="1"/>
  <c r="H348" i="254"/>
  <c r="I362" i="254"/>
  <c r="J362" i="254" s="1"/>
  <c r="K362" i="254" s="1"/>
  <c r="I365" i="254"/>
  <c r="J365" i="254" s="1"/>
  <c r="K365" i="254" s="1"/>
  <c r="I354" i="254"/>
  <c r="J354" i="254" s="1"/>
  <c r="K354" i="254" s="1"/>
  <c r="I357" i="254"/>
  <c r="J357" i="254" s="1"/>
  <c r="K357" i="254" s="1"/>
  <c r="H369" i="254"/>
  <c r="H349" i="254"/>
  <c r="H352" i="254"/>
  <c r="I366" i="254"/>
  <c r="J366" i="254" s="1"/>
  <c r="K366" i="254" s="1"/>
  <c r="H364" i="254"/>
  <c r="H356" i="254"/>
  <c r="I370" i="254"/>
  <c r="J370" i="254" s="1"/>
  <c r="K370" i="254" s="1"/>
  <c r="I344" i="254"/>
  <c r="J344" i="254" s="1"/>
  <c r="K344" i="254" s="1"/>
  <c r="I348" i="254"/>
  <c r="J348" i="254" s="1"/>
  <c r="K348" i="254" s="1"/>
  <c r="I352" i="254"/>
  <c r="J352" i="254" s="1"/>
  <c r="K352" i="254" s="1"/>
  <c r="I356" i="254"/>
  <c r="J356" i="254" s="1"/>
  <c r="K356" i="254" s="1"/>
  <c r="I360" i="254"/>
  <c r="J360" i="254" s="1"/>
  <c r="K360" i="254" s="1"/>
  <c r="I364" i="254"/>
  <c r="J364" i="254" s="1"/>
  <c r="K364" i="254" s="1"/>
  <c r="I368" i="254"/>
  <c r="J368" i="254" s="1"/>
  <c r="K368" i="254" s="1"/>
  <c r="H343" i="254"/>
  <c r="H347" i="254"/>
  <c r="H351" i="254"/>
  <c r="H355" i="254"/>
  <c r="H359" i="254"/>
  <c r="H363" i="254"/>
  <c r="H367" i="254"/>
  <c r="I134" i="254"/>
  <c r="J134" i="254" s="1"/>
  <c r="K134" i="254" s="1"/>
  <c r="AO132" i="254"/>
  <c r="I133" i="254"/>
  <c r="J133" i="254" s="1"/>
  <c r="K133" i="254" s="1"/>
  <c r="H128" i="254"/>
  <c r="H129" i="254"/>
  <c r="H134" i="254"/>
  <c r="H133" i="254"/>
  <c r="H132" i="254"/>
  <c r="H131" i="254"/>
  <c r="M59" i="257"/>
  <c r="G63" i="257" l="1"/>
  <c r="H63" i="257" s="1"/>
  <c r="N671" i="254"/>
  <c r="N386" i="254"/>
  <c r="N469" i="254"/>
  <c r="N787" i="254"/>
  <c r="N350" i="254"/>
  <c r="N445" i="254"/>
  <c r="N346" i="254"/>
  <c r="N367" i="254"/>
  <c r="N476" i="254"/>
  <c r="N465" i="254"/>
  <c r="N347" i="254"/>
  <c r="N796" i="254"/>
  <c r="N446" i="254"/>
  <c r="N779" i="254"/>
  <c r="N463" i="254"/>
  <c r="N778" i="254"/>
  <c r="N452" i="254"/>
  <c r="N370" i="254"/>
  <c r="N369" i="254"/>
  <c r="N132" i="254"/>
  <c r="N792" i="254"/>
  <c r="N450" i="254"/>
  <c r="N775" i="254"/>
  <c r="N782" i="254"/>
  <c r="N358" i="254"/>
  <c r="N133" i="254"/>
  <c r="N458" i="254"/>
  <c r="N774" i="254"/>
  <c r="N125" i="254"/>
  <c r="N453" i="254"/>
  <c r="N780" i="254"/>
  <c r="N454" i="254"/>
  <c r="N362" i="254"/>
  <c r="N449" i="254"/>
  <c r="N355" i="254"/>
  <c r="N456" i="254"/>
  <c r="N365" i="254"/>
  <c r="N361" i="254"/>
  <c r="N789" i="254"/>
  <c r="N128" i="254"/>
  <c r="N380" i="254"/>
  <c r="N377" i="254"/>
  <c r="N352" i="254"/>
  <c r="N364" i="254"/>
  <c r="N381" i="254"/>
  <c r="N130" i="254"/>
  <c r="N786" i="254"/>
  <c r="N464" i="254"/>
  <c r="N777" i="254"/>
  <c r="N341" i="254"/>
  <c r="N345" i="254"/>
  <c r="N376" i="254"/>
  <c r="N784" i="254"/>
  <c r="N455" i="254"/>
  <c r="N342" i="254"/>
  <c r="N351" i="254"/>
  <c r="N375" i="254"/>
  <c r="N791" i="254"/>
  <c r="N790" i="254"/>
  <c r="N127" i="254"/>
  <c r="N473" i="254"/>
  <c r="N349" i="254"/>
  <c r="N788" i="254"/>
  <c r="N466" i="254"/>
  <c r="N363" i="254"/>
  <c r="N776" i="254"/>
  <c r="N475" i="254"/>
  <c r="N374" i="254"/>
  <c r="N793" i="254"/>
  <c r="N389" i="254"/>
  <c r="N360" i="254"/>
  <c r="M129" i="254"/>
  <c r="L129" i="254"/>
  <c r="N472" i="254"/>
  <c r="N785" i="254"/>
  <c r="N384" i="254"/>
  <c r="N353" i="254"/>
  <c r="N470" i="254"/>
  <c r="N359" i="254"/>
  <c r="N468" i="254"/>
  <c r="N783" i="254"/>
  <c r="N457" i="254"/>
  <c r="N699" i="254"/>
  <c r="N354" i="254"/>
  <c r="N781" i="254"/>
  <c r="N357" i="254"/>
  <c r="N448" i="254"/>
  <c r="N474" i="254"/>
  <c r="N382" i="254"/>
  <c r="N795" i="254"/>
  <c r="N451" i="254"/>
  <c r="N700" i="254"/>
  <c r="N383" i="254"/>
  <c r="N385" i="254"/>
  <c r="N794" i="254"/>
  <c r="N387" i="254"/>
  <c r="N343" i="254"/>
  <c r="N344" i="254"/>
  <c r="N356" i="254"/>
  <c r="N372" i="254"/>
  <c r="N373" i="254"/>
  <c r="N126" i="254"/>
  <c r="N471" i="254"/>
  <c r="N379" i="254"/>
  <c r="N477" i="254"/>
  <c r="N366" i="254"/>
  <c r="N368" i="254"/>
  <c r="N134" i="254"/>
  <c r="N467" i="254"/>
  <c r="N348" i="254"/>
  <c r="N841" i="254"/>
  <c r="N834" i="254"/>
  <c r="N836" i="254"/>
  <c r="N835" i="254"/>
  <c r="N838" i="254"/>
  <c r="N837" i="254"/>
  <c r="N839" i="254"/>
  <c r="N840" i="254"/>
  <c r="I47" i="257"/>
  <c r="I62" i="257"/>
  <c r="I35" i="257"/>
  <c r="I59" i="257"/>
  <c r="I44" i="257"/>
  <c r="I43" i="257"/>
  <c r="I73" i="257"/>
  <c r="K690" i="254"/>
  <c r="K35" i="257" s="1"/>
  <c r="AO129" i="254"/>
  <c r="G129" i="254" s="1"/>
  <c r="G42" i="257" s="1"/>
  <c r="H42" i="257" s="1"/>
  <c r="K73" i="257"/>
  <c r="K341" i="254"/>
  <c r="K47" i="257" s="1"/>
  <c r="K463" i="254"/>
  <c r="K44" i="257" s="1"/>
  <c r="K443" i="254"/>
  <c r="K43" i="257" s="1"/>
  <c r="K128" i="254"/>
  <c r="K774" i="254"/>
  <c r="K372" i="254"/>
  <c r="K59" i="257" s="1"/>
  <c r="G45" i="257"/>
  <c r="H45" i="257" s="1"/>
  <c r="I129" i="254"/>
  <c r="J129" i="254" s="1"/>
  <c r="K129" i="254" s="1"/>
  <c r="AP129" i="254"/>
  <c r="AQ129" i="254"/>
  <c r="G35" i="257"/>
  <c r="H35" i="257" s="1"/>
  <c r="G62" i="257"/>
  <c r="H62" i="257" s="1"/>
  <c r="G44" i="257"/>
  <c r="H44" i="257" s="1"/>
  <c r="G43" i="257"/>
  <c r="H43" i="257" s="1"/>
  <c r="G59" i="257"/>
  <c r="H59" i="257" s="1"/>
  <c r="G47" i="257"/>
  <c r="H47" i="257" s="1"/>
  <c r="E67" i="256"/>
  <c r="D68" i="256"/>
  <c r="I126" i="254"/>
  <c r="J126" i="254" s="1"/>
  <c r="K126" i="254" s="1"/>
  <c r="I127" i="254"/>
  <c r="J127" i="254" s="1"/>
  <c r="K127" i="254" s="1"/>
  <c r="I125" i="254"/>
  <c r="J125" i="254" s="1"/>
  <c r="AO126" i="254"/>
  <c r="G126" i="254" s="1"/>
  <c r="AO127" i="254"/>
  <c r="G127" i="254" s="1"/>
  <c r="AO125" i="254"/>
  <c r="G125" i="254" s="1"/>
  <c r="G31" i="257" s="1"/>
  <c r="H31" i="257" s="1"/>
  <c r="K62" i="257" l="1"/>
  <c r="K63" i="257"/>
  <c r="L63" i="257"/>
  <c r="L35" i="257"/>
  <c r="L32" i="257"/>
  <c r="N129" i="254"/>
  <c r="L42" i="257" s="1"/>
  <c r="L44" i="257"/>
  <c r="L43" i="257"/>
  <c r="L59" i="257"/>
  <c r="L47" i="257"/>
  <c r="L62" i="257"/>
  <c r="I32" i="257"/>
  <c r="I42" i="257"/>
  <c r="K42" i="257"/>
  <c r="K125" i="254"/>
  <c r="K32" i="257" s="1"/>
  <c r="H125" i="254"/>
  <c r="E68" i="256"/>
  <c r="M34" i="257" s="1"/>
  <c r="M32" i="257"/>
  <c r="H127" i="254"/>
  <c r="H126" i="254"/>
  <c r="F548" i="254"/>
  <c r="F547" i="254"/>
  <c r="F546" i="254"/>
  <c r="F545" i="254"/>
  <c r="F544" i="254"/>
  <c r="F543" i="254"/>
  <c r="F542" i="254"/>
  <c r="F541" i="254"/>
  <c r="F540" i="254"/>
  <c r="F539" i="254"/>
  <c r="F538" i="254"/>
  <c r="F537" i="254"/>
  <c r="F536" i="254"/>
  <c r="F535" i="254"/>
  <c r="F534" i="254"/>
  <c r="F533" i="254"/>
  <c r="F532" i="254"/>
  <c r="F531" i="254"/>
  <c r="F530" i="254"/>
  <c r="F529" i="254"/>
  <c r="F528" i="254"/>
  <c r="F527" i="254"/>
  <c r="F526" i="254"/>
  <c r="F525" i="254"/>
  <c r="F524" i="254"/>
  <c r="F523" i="254"/>
  <c r="C71" i="256"/>
  <c r="C72" i="256"/>
  <c r="D71" i="256"/>
  <c r="D72" i="256"/>
  <c r="AO524" i="254"/>
  <c r="AO548" i="254"/>
  <c r="AO535" i="254"/>
  <c r="D542" i="254"/>
  <c r="AO545" i="254"/>
  <c r="AO543" i="254"/>
  <c r="AO544" i="254"/>
  <c r="AO547" i="254"/>
  <c r="AO546" i="254"/>
  <c r="AO540" i="254"/>
  <c r="AO539" i="254"/>
  <c r="AO538" i="254"/>
  <c r="AO537" i="254"/>
  <c r="AO536" i="254"/>
  <c r="AO533" i="254"/>
  <c r="AO532" i="254"/>
  <c r="AO531" i="254"/>
  <c r="AO530" i="254"/>
  <c r="AO529" i="254"/>
  <c r="AO541" i="254"/>
  <c r="AO528" i="254"/>
  <c r="AO534" i="254"/>
  <c r="M537" i="254" l="1"/>
  <c r="L537" i="254"/>
  <c r="M545" i="254"/>
  <c r="L545" i="254"/>
  <c r="M530" i="254"/>
  <c r="L530" i="254"/>
  <c r="M538" i="254"/>
  <c r="L538" i="254"/>
  <c r="M546" i="254"/>
  <c r="L546" i="254"/>
  <c r="M528" i="254"/>
  <c r="L528" i="254"/>
  <c r="M544" i="254"/>
  <c r="L544" i="254"/>
  <c r="L531" i="254"/>
  <c r="M531" i="254"/>
  <c r="M524" i="254"/>
  <c r="L524" i="254"/>
  <c r="M532" i="254"/>
  <c r="L532" i="254"/>
  <c r="M540" i="254"/>
  <c r="L540" i="254"/>
  <c r="M548" i="254"/>
  <c r="L548" i="254"/>
  <c r="L539" i="254"/>
  <c r="M539" i="254"/>
  <c r="M525" i="254"/>
  <c r="L525" i="254"/>
  <c r="M533" i="254"/>
  <c r="L533" i="254"/>
  <c r="M541" i="254"/>
  <c r="L541" i="254"/>
  <c r="M529" i="254"/>
  <c r="L529" i="254"/>
  <c r="M542" i="254"/>
  <c r="L542" i="254"/>
  <c r="L547" i="254"/>
  <c r="M547" i="254"/>
  <c r="M526" i="254"/>
  <c r="L526" i="254"/>
  <c r="M534" i="254"/>
  <c r="L534" i="254"/>
  <c r="M536" i="254"/>
  <c r="L536" i="254"/>
  <c r="L523" i="254"/>
  <c r="M523" i="254"/>
  <c r="L527" i="254"/>
  <c r="M527" i="254"/>
  <c r="L535" i="254"/>
  <c r="M535" i="254"/>
  <c r="L543" i="254"/>
  <c r="M543" i="254"/>
  <c r="AO542" i="254"/>
  <c r="I538" i="254"/>
  <c r="J538" i="254" s="1"/>
  <c r="K538" i="254" s="1"/>
  <c r="AQ538" i="254"/>
  <c r="AP538" i="254"/>
  <c r="G538" i="254"/>
  <c r="AQ539" i="254"/>
  <c r="AP539" i="254"/>
  <c r="G539" i="254"/>
  <c r="I524" i="254"/>
  <c r="J524" i="254" s="1"/>
  <c r="K524" i="254" s="1"/>
  <c r="AQ524" i="254"/>
  <c r="AP524" i="254"/>
  <c r="G524" i="254"/>
  <c r="I532" i="254"/>
  <c r="J532" i="254" s="1"/>
  <c r="K532" i="254" s="1"/>
  <c r="AQ532" i="254"/>
  <c r="AP532" i="254"/>
  <c r="G532" i="254"/>
  <c r="I540" i="254"/>
  <c r="J540" i="254" s="1"/>
  <c r="K540" i="254" s="1"/>
  <c r="AQ540" i="254"/>
  <c r="AP540" i="254"/>
  <c r="G540" i="254"/>
  <c r="I548" i="254"/>
  <c r="J548" i="254" s="1"/>
  <c r="K548" i="254" s="1"/>
  <c r="AQ548" i="254"/>
  <c r="AP548" i="254"/>
  <c r="G548" i="254"/>
  <c r="I525" i="254"/>
  <c r="J525" i="254" s="1"/>
  <c r="K525" i="254" s="1"/>
  <c r="AQ525" i="254"/>
  <c r="AP525" i="254"/>
  <c r="I533" i="254"/>
  <c r="J533" i="254" s="1"/>
  <c r="K533" i="254" s="1"/>
  <c r="AQ533" i="254"/>
  <c r="AP533" i="254"/>
  <c r="G533" i="254"/>
  <c r="I541" i="254"/>
  <c r="J541" i="254" s="1"/>
  <c r="K541" i="254" s="1"/>
  <c r="AQ541" i="254"/>
  <c r="AP541" i="254"/>
  <c r="G541" i="254"/>
  <c r="I537" i="254"/>
  <c r="J537" i="254" s="1"/>
  <c r="K537" i="254" s="1"/>
  <c r="AQ537" i="254"/>
  <c r="AP537" i="254"/>
  <c r="G537" i="254"/>
  <c r="I546" i="254"/>
  <c r="J546" i="254" s="1"/>
  <c r="K546" i="254" s="1"/>
  <c r="AQ546" i="254"/>
  <c r="AP546" i="254"/>
  <c r="G546" i="254"/>
  <c r="I523" i="254"/>
  <c r="J523" i="254" s="1"/>
  <c r="AQ523" i="254"/>
  <c r="AP523" i="254"/>
  <c r="AQ547" i="254"/>
  <c r="AP547" i="254"/>
  <c r="G547" i="254"/>
  <c r="AQ526" i="254"/>
  <c r="AP526" i="254"/>
  <c r="I534" i="254"/>
  <c r="J534" i="254" s="1"/>
  <c r="K534" i="254" s="1"/>
  <c r="AQ534" i="254"/>
  <c r="AP534" i="254"/>
  <c r="G534" i="254"/>
  <c r="AQ542" i="254"/>
  <c r="AP542" i="254"/>
  <c r="G542" i="254"/>
  <c r="AQ527" i="254"/>
  <c r="AP527" i="254"/>
  <c r="AQ535" i="254"/>
  <c r="AP535" i="254"/>
  <c r="G535" i="254"/>
  <c r="AQ543" i="254"/>
  <c r="AP543" i="254"/>
  <c r="G543" i="254"/>
  <c r="I529" i="254"/>
  <c r="J529" i="254" s="1"/>
  <c r="K529" i="254" s="1"/>
  <c r="AQ529" i="254"/>
  <c r="AP529" i="254"/>
  <c r="G529" i="254"/>
  <c r="I545" i="254"/>
  <c r="J545" i="254" s="1"/>
  <c r="K545" i="254" s="1"/>
  <c r="AQ545" i="254"/>
  <c r="AP545" i="254"/>
  <c r="G545" i="254"/>
  <c r="AQ530" i="254"/>
  <c r="AP530" i="254"/>
  <c r="G530" i="254"/>
  <c r="AQ531" i="254"/>
  <c r="AP531" i="254"/>
  <c r="G531" i="254"/>
  <c r="I528" i="254"/>
  <c r="J528" i="254" s="1"/>
  <c r="K528" i="254" s="1"/>
  <c r="AQ528" i="254"/>
  <c r="AP528" i="254"/>
  <c r="G528" i="254"/>
  <c r="I536" i="254"/>
  <c r="J536" i="254" s="1"/>
  <c r="K536" i="254" s="1"/>
  <c r="AQ536" i="254"/>
  <c r="AP536" i="254"/>
  <c r="G536" i="254"/>
  <c r="I544" i="254"/>
  <c r="J544" i="254" s="1"/>
  <c r="K544" i="254" s="1"/>
  <c r="AQ544" i="254"/>
  <c r="AP544" i="254"/>
  <c r="G544" i="254"/>
  <c r="G32" i="257"/>
  <c r="H32" i="257" s="1"/>
  <c r="I542" i="254"/>
  <c r="J542" i="254" s="1"/>
  <c r="K542" i="254" s="1"/>
  <c r="H533" i="254"/>
  <c r="H537" i="254"/>
  <c r="I527" i="254"/>
  <c r="J527" i="254" s="1"/>
  <c r="K527" i="254" s="1"/>
  <c r="H547" i="254"/>
  <c r="H541" i="254"/>
  <c r="I547" i="254"/>
  <c r="J547" i="254" s="1"/>
  <c r="K547" i="254" s="1"/>
  <c r="H529" i="254"/>
  <c r="H543" i="254"/>
  <c r="H525" i="254"/>
  <c r="H535" i="254"/>
  <c r="H531" i="254"/>
  <c r="I535" i="254"/>
  <c r="J535" i="254" s="1"/>
  <c r="K535" i="254" s="1"/>
  <c r="I539" i="254"/>
  <c r="J539" i="254" s="1"/>
  <c r="K539" i="254" s="1"/>
  <c r="H527" i="254"/>
  <c r="I531" i="254"/>
  <c r="J531" i="254" s="1"/>
  <c r="K531" i="254" s="1"/>
  <c r="H545" i="254"/>
  <c r="H539" i="254"/>
  <c r="I543" i="254"/>
  <c r="J543" i="254" s="1"/>
  <c r="K543" i="254" s="1"/>
  <c r="E71" i="256"/>
  <c r="H523" i="254"/>
  <c r="H526" i="254"/>
  <c r="H530" i="254"/>
  <c r="H534" i="254"/>
  <c r="H538" i="254"/>
  <c r="H542" i="254"/>
  <c r="H546" i="254"/>
  <c r="I526" i="254"/>
  <c r="J526" i="254" s="1"/>
  <c r="K526" i="254" s="1"/>
  <c r="I530" i="254"/>
  <c r="J530" i="254" s="1"/>
  <c r="K530" i="254" s="1"/>
  <c r="H524" i="254"/>
  <c r="H528" i="254"/>
  <c r="H532" i="254"/>
  <c r="H536" i="254"/>
  <c r="H540" i="254"/>
  <c r="H544" i="254"/>
  <c r="H548" i="254"/>
  <c r="E72" i="256"/>
  <c r="E92" i="256"/>
  <c r="C80" i="256"/>
  <c r="E80" i="256" s="1"/>
  <c r="C78" i="256"/>
  <c r="C79" i="256"/>
  <c r="C52" i="256"/>
  <c r="E52" i="256" s="1"/>
  <c r="M69" i="257" s="1"/>
  <c r="C50" i="256"/>
  <c r="C48" i="256"/>
  <c r="C49" i="256"/>
  <c r="E49" i="256" s="1"/>
  <c r="C13" i="256"/>
  <c r="I51" i="257" l="1"/>
  <c r="N526" i="254"/>
  <c r="N541" i="254"/>
  <c r="N548" i="254"/>
  <c r="N538" i="254"/>
  <c r="N536" i="254"/>
  <c r="N542" i="254"/>
  <c r="N525" i="254"/>
  <c r="N532" i="254"/>
  <c r="N523" i="254"/>
  <c r="N547" i="254"/>
  <c r="N528" i="254"/>
  <c r="N545" i="254"/>
  <c r="N535" i="254"/>
  <c r="N539" i="254"/>
  <c r="N527" i="254"/>
  <c r="N531" i="254"/>
  <c r="N533" i="254"/>
  <c r="N540" i="254"/>
  <c r="N544" i="254"/>
  <c r="N530" i="254"/>
  <c r="N543" i="254"/>
  <c r="N534" i="254"/>
  <c r="N529" i="254"/>
  <c r="N524" i="254"/>
  <c r="N546" i="254"/>
  <c r="N537" i="254"/>
  <c r="K523" i="254"/>
  <c r="K51" i="257" s="1"/>
  <c r="M61" i="257"/>
  <c r="M51" i="257"/>
  <c r="E93" i="256"/>
  <c r="M63" i="257" s="1"/>
  <c r="E78" i="256"/>
  <c r="E13" i="256"/>
  <c r="L51" i="257" l="1"/>
  <c r="M26" i="257"/>
  <c r="M29" i="257"/>
  <c r="M28" i="257"/>
  <c r="F152" i="254"/>
  <c r="F833" i="254"/>
  <c r="F832" i="254"/>
  <c r="F831" i="254"/>
  <c r="F830" i="254"/>
  <c r="F829" i="254"/>
  <c r="F828" i="254"/>
  <c r="F827" i="254"/>
  <c r="F826" i="254"/>
  <c r="F825" i="254"/>
  <c r="F824" i="254"/>
  <c r="F823" i="254"/>
  <c r="F822" i="254"/>
  <c r="F821" i="254"/>
  <c r="F820" i="254"/>
  <c r="F819" i="254"/>
  <c r="F818" i="254"/>
  <c r="F817" i="254"/>
  <c r="F816" i="254"/>
  <c r="F815" i="254"/>
  <c r="F814" i="254"/>
  <c r="F813" i="254"/>
  <c r="F812" i="254"/>
  <c r="F811" i="254"/>
  <c r="F810" i="254"/>
  <c r="F809" i="254"/>
  <c r="F808" i="254"/>
  <c r="F674" i="254"/>
  <c r="F673" i="254"/>
  <c r="F672" i="254"/>
  <c r="F670" i="254"/>
  <c r="F669" i="254"/>
  <c r="F668" i="254"/>
  <c r="F667" i="254"/>
  <c r="F666" i="254"/>
  <c r="F665" i="254"/>
  <c r="F664" i="254"/>
  <c r="F661" i="254"/>
  <c r="F660" i="254"/>
  <c r="F659" i="254"/>
  <c r="F658" i="254"/>
  <c r="F657" i="254"/>
  <c r="F656" i="254"/>
  <c r="F655" i="254"/>
  <c r="F654" i="254"/>
  <c r="F653" i="254"/>
  <c r="F652" i="254"/>
  <c r="F651" i="254"/>
  <c r="F650" i="254"/>
  <c r="F648" i="254"/>
  <c r="F647" i="254"/>
  <c r="F646" i="254"/>
  <c r="F644" i="254"/>
  <c r="F643" i="254"/>
  <c r="F642" i="254"/>
  <c r="F641" i="254"/>
  <c r="F326" i="254"/>
  <c r="F325" i="254"/>
  <c r="F324" i="254"/>
  <c r="F323" i="254"/>
  <c r="F322" i="254"/>
  <c r="F321" i="254"/>
  <c r="F320" i="254"/>
  <c r="F319" i="254"/>
  <c r="F318" i="254"/>
  <c r="F317" i="254"/>
  <c r="F316" i="254"/>
  <c r="F315" i="254"/>
  <c r="F314" i="254"/>
  <c r="F313" i="254"/>
  <c r="F312" i="254"/>
  <c r="F311" i="254"/>
  <c r="F310" i="254"/>
  <c r="F309" i="254"/>
  <c r="F298" i="254"/>
  <c r="F297" i="254"/>
  <c r="F296" i="254"/>
  <c r="F295" i="254"/>
  <c r="F294" i="254"/>
  <c r="F292" i="254"/>
  <c r="F291" i="254"/>
  <c r="F290" i="254"/>
  <c r="F289" i="254"/>
  <c r="F288" i="254"/>
  <c r="F287" i="254"/>
  <c r="F286" i="254"/>
  <c r="F227" i="254"/>
  <c r="F226" i="254"/>
  <c r="F225" i="254"/>
  <c r="F224" i="254"/>
  <c r="F223" i="254"/>
  <c r="F222" i="254"/>
  <c r="F221" i="254"/>
  <c r="F220" i="254"/>
  <c r="F219" i="254"/>
  <c r="F218" i="254"/>
  <c r="F217" i="254"/>
  <c r="F216" i="254"/>
  <c r="F215" i="254"/>
  <c r="F214" i="254"/>
  <c r="F213" i="254"/>
  <c r="F212" i="254"/>
  <c r="F211" i="254"/>
  <c r="F210" i="254"/>
  <c r="F209" i="254"/>
  <c r="F208" i="254"/>
  <c r="F207" i="254"/>
  <c r="F204" i="254"/>
  <c r="F72" i="254"/>
  <c r="L309" i="254" l="1"/>
  <c r="M309" i="254"/>
  <c r="L325" i="254"/>
  <c r="M325" i="254"/>
  <c r="L657" i="254"/>
  <c r="M657" i="254"/>
  <c r="M72" i="254"/>
  <c r="L72" i="254"/>
  <c r="L313" i="254"/>
  <c r="M313" i="254"/>
  <c r="L321" i="254"/>
  <c r="M321" i="254"/>
  <c r="M643" i="254"/>
  <c r="L643" i="254"/>
  <c r="L653" i="254"/>
  <c r="M653" i="254"/>
  <c r="M672" i="254"/>
  <c r="L672" i="254"/>
  <c r="M315" i="254"/>
  <c r="L315" i="254"/>
  <c r="M323" i="254"/>
  <c r="L323" i="254"/>
  <c r="M646" i="254"/>
  <c r="L646" i="254"/>
  <c r="L665" i="254"/>
  <c r="M665" i="254"/>
  <c r="M674" i="254"/>
  <c r="L674" i="254"/>
  <c r="L289" i="254"/>
  <c r="M289" i="254"/>
  <c r="M316" i="254"/>
  <c r="L316" i="254"/>
  <c r="M647" i="254"/>
  <c r="L647" i="254"/>
  <c r="M666" i="254"/>
  <c r="L666" i="254"/>
  <c r="M290" i="254"/>
  <c r="L290" i="254"/>
  <c r="L317" i="254"/>
  <c r="M317" i="254"/>
  <c r="M648" i="254"/>
  <c r="L648" i="254"/>
  <c r="M667" i="254"/>
  <c r="L667" i="254"/>
  <c r="M291" i="254"/>
  <c r="L291" i="254"/>
  <c r="M310" i="254"/>
  <c r="L310" i="254"/>
  <c r="M318" i="254"/>
  <c r="L318" i="254"/>
  <c r="M326" i="254"/>
  <c r="L326" i="254"/>
  <c r="M650" i="254"/>
  <c r="L650" i="254"/>
  <c r="M658" i="254"/>
  <c r="L658" i="254"/>
  <c r="M668" i="254"/>
  <c r="L668" i="254"/>
  <c r="L152" i="254"/>
  <c r="M152" i="254"/>
  <c r="M292" i="254"/>
  <c r="L292" i="254"/>
  <c r="M311" i="254"/>
  <c r="L311" i="254"/>
  <c r="M319" i="254"/>
  <c r="L319" i="254"/>
  <c r="M641" i="254"/>
  <c r="L641" i="254"/>
  <c r="M651" i="254"/>
  <c r="L651" i="254"/>
  <c r="M659" i="254"/>
  <c r="L659" i="254"/>
  <c r="L669" i="254"/>
  <c r="M669" i="254"/>
  <c r="M294" i="254"/>
  <c r="L294" i="254"/>
  <c r="M312" i="254"/>
  <c r="L312" i="254"/>
  <c r="M320" i="254"/>
  <c r="L320" i="254"/>
  <c r="M642" i="254"/>
  <c r="L642" i="254"/>
  <c r="M670" i="254"/>
  <c r="L670" i="254"/>
  <c r="M314" i="254"/>
  <c r="L314" i="254"/>
  <c r="M322" i="254"/>
  <c r="L322" i="254"/>
  <c r="L644" i="254"/>
  <c r="M644" i="254"/>
  <c r="M654" i="254"/>
  <c r="L654" i="254"/>
  <c r="M664" i="254"/>
  <c r="L664" i="254"/>
  <c r="L673" i="254"/>
  <c r="M673" i="254"/>
  <c r="L830" i="254"/>
  <c r="M830" i="254"/>
  <c r="L815" i="254"/>
  <c r="M815" i="254"/>
  <c r="L823" i="254"/>
  <c r="M823" i="254"/>
  <c r="L814" i="254"/>
  <c r="M814" i="254"/>
  <c r="L822" i="254"/>
  <c r="M822" i="254"/>
  <c r="M808" i="254"/>
  <c r="L808" i="254"/>
  <c r="M824" i="254"/>
  <c r="L824" i="254"/>
  <c r="M809" i="254"/>
  <c r="L809" i="254"/>
  <c r="M825" i="254"/>
  <c r="L825" i="254"/>
  <c r="M833" i="254"/>
  <c r="L833" i="254"/>
  <c r="L826" i="254"/>
  <c r="M826" i="254"/>
  <c r="M820" i="254"/>
  <c r="L820" i="254"/>
  <c r="L827" i="254"/>
  <c r="M827" i="254"/>
  <c r="M217" i="254"/>
  <c r="L217" i="254"/>
  <c r="M223" i="254"/>
  <c r="L223" i="254"/>
  <c r="M225" i="254"/>
  <c r="L225" i="254"/>
  <c r="L204" i="254"/>
  <c r="M204" i="254"/>
  <c r="M222" i="254"/>
  <c r="L222" i="254"/>
  <c r="L208" i="254"/>
  <c r="M208" i="254"/>
  <c r="M224" i="254"/>
  <c r="L224" i="254"/>
  <c r="M226" i="254"/>
  <c r="L226" i="254"/>
  <c r="M219" i="254"/>
  <c r="L219" i="254"/>
  <c r="M227" i="254"/>
  <c r="L227" i="254"/>
  <c r="M218" i="254"/>
  <c r="L218" i="254"/>
  <c r="L220" i="254"/>
  <c r="M220" i="254"/>
  <c r="M228" i="254"/>
  <c r="L228" i="254"/>
  <c r="M210" i="254"/>
  <c r="L210" i="254"/>
  <c r="M221" i="254"/>
  <c r="L221" i="254"/>
  <c r="I204" i="254"/>
  <c r="J204" i="254" s="1"/>
  <c r="AQ641" i="254"/>
  <c r="AP641" i="254"/>
  <c r="AQ651" i="254"/>
  <c r="AP651" i="254"/>
  <c r="AQ827" i="254"/>
  <c r="AP827" i="254"/>
  <c r="AQ290" i="254"/>
  <c r="AP290" i="254"/>
  <c r="AQ642" i="254"/>
  <c r="AP642" i="254"/>
  <c r="AQ820" i="254"/>
  <c r="AP820" i="254"/>
  <c r="AQ289" i="254"/>
  <c r="AP289" i="254"/>
  <c r="AQ653" i="254"/>
  <c r="AP653" i="254"/>
  <c r="AQ292" i="254"/>
  <c r="AP292" i="254"/>
  <c r="AQ644" i="254"/>
  <c r="AP644" i="254"/>
  <c r="AQ814" i="254"/>
  <c r="AP814" i="254"/>
  <c r="AQ822" i="254"/>
  <c r="AP822" i="254"/>
  <c r="AQ830" i="254"/>
  <c r="AP830" i="254"/>
  <c r="AQ291" i="254"/>
  <c r="AP291" i="254"/>
  <c r="AQ643" i="254"/>
  <c r="AP643" i="254"/>
  <c r="AQ294" i="254"/>
  <c r="AP294" i="254"/>
  <c r="AQ646" i="254"/>
  <c r="AP646" i="254"/>
  <c r="AQ815" i="254"/>
  <c r="AP815" i="254"/>
  <c r="AQ647" i="254"/>
  <c r="AP647" i="254"/>
  <c r="AQ808" i="254"/>
  <c r="AP808" i="254"/>
  <c r="AQ824" i="254"/>
  <c r="AP824" i="254"/>
  <c r="AQ481" i="254"/>
  <c r="AP481" i="254"/>
  <c r="AQ823" i="254"/>
  <c r="AP823" i="254"/>
  <c r="AQ72" i="254"/>
  <c r="AP72" i="254"/>
  <c r="AQ648" i="254"/>
  <c r="AP648" i="254"/>
  <c r="AQ809" i="254"/>
  <c r="AP809" i="254"/>
  <c r="AQ825" i="254"/>
  <c r="AP825" i="254"/>
  <c r="AQ833" i="254"/>
  <c r="AP833" i="254"/>
  <c r="AQ650" i="254"/>
  <c r="AP650" i="254"/>
  <c r="AQ826" i="254"/>
  <c r="AP826" i="254"/>
  <c r="I152" i="254"/>
  <c r="J152" i="254" s="1"/>
  <c r="AQ152" i="254"/>
  <c r="AP152" i="254"/>
  <c r="G152" i="254"/>
  <c r="G71" i="257" s="1"/>
  <c r="H71" i="257" s="1"/>
  <c r="AQ659" i="254"/>
  <c r="AP659" i="254"/>
  <c r="AQ670" i="254"/>
  <c r="AP670" i="254"/>
  <c r="AP654" i="254"/>
  <c r="AQ654" i="254"/>
  <c r="AQ664" i="254"/>
  <c r="AP664" i="254"/>
  <c r="AQ665" i="254"/>
  <c r="AP665" i="254"/>
  <c r="AQ657" i="254"/>
  <c r="AP657" i="254"/>
  <c r="AQ667" i="254"/>
  <c r="AP667" i="254"/>
  <c r="AQ669" i="254"/>
  <c r="AP669" i="254"/>
  <c r="AQ672" i="254"/>
  <c r="AP672" i="254"/>
  <c r="AQ673" i="254"/>
  <c r="AP673" i="254"/>
  <c r="AQ674" i="254"/>
  <c r="AP674" i="254"/>
  <c r="AQ666" i="254"/>
  <c r="AP666" i="254"/>
  <c r="AP658" i="254"/>
  <c r="AQ658" i="254"/>
  <c r="AQ668" i="254"/>
  <c r="AP668" i="254"/>
  <c r="AQ315" i="254"/>
  <c r="AP315" i="254"/>
  <c r="AQ323" i="254"/>
  <c r="AP323" i="254"/>
  <c r="AQ316" i="254"/>
  <c r="AP316" i="254"/>
  <c r="AQ309" i="254"/>
  <c r="AP309" i="254"/>
  <c r="G309" i="254"/>
  <c r="AQ317" i="254"/>
  <c r="AP317" i="254"/>
  <c r="AQ325" i="254"/>
  <c r="AP325" i="254"/>
  <c r="AQ310" i="254"/>
  <c r="AP310" i="254"/>
  <c r="AP326" i="254"/>
  <c r="AQ326" i="254"/>
  <c r="AQ319" i="254"/>
  <c r="AP319" i="254"/>
  <c r="AP312" i="254"/>
  <c r="AQ312" i="254"/>
  <c r="AQ321" i="254"/>
  <c r="AP321" i="254"/>
  <c r="AP318" i="254"/>
  <c r="AQ318" i="254"/>
  <c r="AQ311" i="254"/>
  <c r="AP311" i="254"/>
  <c r="AP320" i="254"/>
  <c r="AQ320" i="254"/>
  <c r="AQ313" i="254"/>
  <c r="AP313" i="254"/>
  <c r="AP314" i="254"/>
  <c r="AQ314" i="254"/>
  <c r="AQ322" i="254"/>
  <c r="AP322" i="254"/>
  <c r="AQ204" i="254"/>
  <c r="AP204" i="254"/>
  <c r="AP222" i="254"/>
  <c r="AQ222" i="254"/>
  <c r="AQ223" i="254"/>
  <c r="AP223" i="254"/>
  <c r="AQ208" i="254"/>
  <c r="AP208" i="254"/>
  <c r="AQ224" i="254"/>
  <c r="AP224" i="254"/>
  <c r="AQ217" i="254"/>
  <c r="AP217" i="254"/>
  <c r="AQ225" i="254"/>
  <c r="AP225" i="254"/>
  <c r="AP210" i="254"/>
  <c r="AQ210" i="254"/>
  <c r="AP218" i="254"/>
  <c r="AQ218" i="254"/>
  <c r="AQ226" i="254"/>
  <c r="AP226" i="254"/>
  <c r="AQ219" i="254"/>
  <c r="AP219" i="254"/>
  <c r="AQ227" i="254"/>
  <c r="AP227" i="254"/>
  <c r="AQ220" i="254"/>
  <c r="AP220" i="254"/>
  <c r="AP228" i="254"/>
  <c r="AQ228" i="254"/>
  <c r="AQ221" i="254"/>
  <c r="AP221" i="254"/>
  <c r="H152" i="254"/>
  <c r="I72" i="254"/>
  <c r="H72" i="254"/>
  <c r="N674" i="254" l="1"/>
  <c r="N644" i="254"/>
  <c r="N312" i="254"/>
  <c r="N316" i="254"/>
  <c r="N315" i="254"/>
  <c r="N72" i="254"/>
  <c r="N322" i="254"/>
  <c r="N670" i="254"/>
  <c r="N294" i="254"/>
  <c r="N641" i="254"/>
  <c r="N658" i="254"/>
  <c r="N310" i="254"/>
  <c r="N667" i="254"/>
  <c r="N643" i="254"/>
  <c r="N669" i="254"/>
  <c r="N654" i="254"/>
  <c r="N659" i="254"/>
  <c r="N311" i="254"/>
  <c r="N326" i="254"/>
  <c r="N647" i="254"/>
  <c r="N321" i="254"/>
  <c r="N313" i="254"/>
  <c r="N653" i="254"/>
  <c r="N325" i="254"/>
  <c r="N673" i="254"/>
  <c r="N289" i="254"/>
  <c r="N664" i="254"/>
  <c r="N314" i="254"/>
  <c r="N642" i="254"/>
  <c r="N319" i="254"/>
  <c r="N650" i="254"/>
  <c r="N291" i="254"/>
  <c r="N648" i="254"/>
  <c r="N666" i="254"/>
  <c r="N665" i="254"/>
  <c r="N309" i="254"/>
  <c r="N646" i="254"/>
  <c r="N320" i="254"/>
  <c r="N152" i="254"/>
  <c r="L71" i="257" s="1"/>
  <c r="N317" i="254"/>
  <c r="N323" i="254"/>
  <c r="N672" i="254"/>
  <c r="N651" i="254"/>
  <c r="N292" i="254"/>
  <c r="N668" i="254"/>
  <c r="N318" i="254"/>
  <c r="N290" i="254"/>
  <c r="N657" i="254"/>
  <c r="N825" i="254"/>
  <c r="N823" i="254"/>
  <c r="N833" i="254"/>
  <c r="N822" i="254"/>
  <c r="N830" i="254"/>
  <c r="N826" i="254"/>
  <c r="N824" i="254"/>
  <c r="N814" i="254"/>
  <c r="N809" i="254"/>
  <c r="N827" i="254"/>
  <c r="N820" i="254"/>
  <c r="N808" i="254"/>
  <c r="N815" i="254"/>
  <c r="N218" i="254"/>
  <c r="N226" i="254"/>
  <c r="N222" i="254"/>
  <c r="N219" i="254"/>
  <c r="N210" i="254"/>
  <c r="N223" i="254"/>
  <c r="N217" i="254"/>
  <c r="N204" i="254"/>
  <c r="N225" i="254"/>
  <c r="N221" i="254"/>
  <c r="N228" i="254"/>
  <c r="N227" i="254"/>
  <c r="N224" i="254"/>
  <c r="N220" i="254"/>
  <c r="N208" i="254"/>
  <c r="K152" i="254"/>
  <c r="K204" i="254"/>
  <c r="I158" i="254"/>
  <c r="J158" i="254" s="1"/>
  <c r="K158" i="254" s="1"/>
  <c r="I71" i="257" l="1"/>
  <c r="K71" i="257"/>
  <c r="D50" i="256"/>
  <c r="E50" i="256" s="1"/>
  <c r="M33" i="257"/>
  <c r="D79" i="256"/>
  <c r="E79" i="256" s="1"/>
  <c r="M30" i="257" s="1"/>
  <c r="D652" i="254" l="1"/>
  <c r="AO648" i="254"/>
  <c r="G648" i="254" s="1"/>
  <c r="AO653" i="254"/>
  <c r="G653" i="254" s="1"/>
  <c r="AO651" i="254"/>
  <c r="G651" i="254" s="1"/>
  <c r="AO650" i="254"/>
  <c r="G650" i="254" s="1"/>
  <c r="AO647" i="254"/>
  <c r="G647" i="254" s="1"/>
  <c r="AO646" i="254"/>
  <c r="G646" i="254" s="1"/>
  <c r="AO644" i="254"/>
  <c r="G644" i="254" s="1"/>
  <c r="AO642" i="254"/>
  <c r="G642" i="254" s="1"/>
  <c r="AO641" i="254"/>
  <c r="G641" i="254" s="1"/>
  <c r="H653" i="254"/>
  <c r="H651" i="254"/>
  <c r="I648" i="254"/>
  <c r="J648" i="254" s="1"/>
  <c r="K648" i="254" s="1"/>
  <c r="I647" i="254"/>
  <c r="J647" i="254" s="1"/>
  <c r="K647" i="254" s="1"/>
  <c r="I646" i="254"/>
  <c r="J646" i="254" s="1"/>
  <c r="K646" i="254" s="1"/>
  <c r="I644" i="254"/>
  <c r="J644" i="254" s="1"/>
  <c r="K644" i="254" s="1"/>
  <c r="H641" i="254"/>
  <c r="M652" i="254" l="1"/>
  <c r="L652" i="254"/>
  <c r="AO652" i="254"/>
  <c r="G652" i="254" s="1"/>
  <c r="AQ652" i="254"/>
  <c r="AP652" i="254"/>
  <c r="H652" i="254"/>
  <c r="H646" i="254"/>
  <c r="I652" i="254"/>
  <c r="J652" i="254" s="1"/>
  <c r="K652" i="254" s="1"/>
  <c r="H650" i="254"/>
  <c r="H644" i="254"/>
  <c r="H647" i="254"/>
  <c r="I653" i="254"/>
  <c r="J653" i="254" s="1"/>
  <c r="K653" i="254" s="1"/>
  <c r="I651" i="254"/>
  <c r="J651" i="254" s="1"/>
  <c r="K651" i="254" s="1"/>
  <c r="I641" i="254"/>
  <c r="J641" i="254" s="1"/>
  <c r="I650" i="254"/>
  <c r="J650" i="254" s="1"/>
  <c r="K650" i="254" s="1"/>
  <c r="H648" i="254"/>
  <c r="N652" i="254" l="1"/>
  <c r="L30" i="257" s="1"/>
  <c r="K641" i="254"/>
  <c r="I642" i="254"/>
  <c r="J642" i="254" s="1"/>
  <c r="K642" i="254" s="1"/>
  <c r="H642" i="254"/>
  <c r="AO643" i="254"/>
  <c r="G643" i="254" s="1"/>
  <c r="AO326" i="254"/>
  <c r="G326" i="254" s="1"/>
  <c r="H326" i="254"/>
  <c r="E326" i="254"/>
  <c r="D324" i="254"/>
  <c r="AO323" i="254"/>
  <c r="G323" i="254" s="1"/>
  <c r="E323" i="254"/>
  <c r="D295" i="254"/>
  <c r="G29" i="257"/>
  <c r="H29" i="257" s="1"/>
  <c r="AO72" i="254"/>
  <c r="G72" i="254" s="1"/>
  <c r="AO204" i="254"/>
  <c r="G204" i="254" s="1"/>
  <c r="AO208" i="254"/>
  <c r="G208" i="254" s="1"/>
  <c r="AO210" i="254"/>
  <c r="G210" i="254" s="1"/>
  <c r="AO222" i="254"/>
  <c r="G222" i="254" s="1"/>
  <c r="AO223" i="254"/>
  <c r="G223" i="254" s="1"/>
  <c r="AO224" i="254"/>
  <c r="G224" i="254" s="1"/>
  <c r="AO225" i="254"/>
  <c r="G225" i="254" s="1"/>
  <c r="AO226" i="254"/>
  <c r="G226" i="254" s="1"/>
  <c r="AO227" i="254"/>
  <c r="G227" i="254" s="1"/>
  <c r="AO228" i="254"/>
  <c r="G228" i="254" s="1"/>
  <c r="AO289" i="254"/>
  <c r="G289" i="254" s="1"/>
  <c r="AO290" i="254"/>
  <c r="G290" i="254" s="1"/>
  <c r="M295" i="254" l="1"/>
  <c r="L295" i="254"/>
  <c r="M324" i="254"/>
  <c r="L324" i="254"/>
  <c r="G26" i="257"/>
  <c r="H26" i="257" s="1"/>
  <c r="AO295" i="254"/>
  <c r="G295" i="254" s="1"/>
  <c r="AQ295" i="254"/>
  <c r="AP295" i="254"/>
  <c r="AO324" i="254"/>
  <c r="G324" i="254" s="1"/>
  <c r="AQ324" i="254"/>
  <c r="AP324" i="254"/>
  <c r="I643" i="254"/>
  <c r="J643" i="254" s="1"/>
  <c r="I30" i="257" s="1"/>
  <c r="H643" i="254"/>
  <c r="G30" i="257"/>
  <c r="H30" i="257" s="1"/>
  <c r="I326" i="254"/>
  <c r="J326" i="254" s="1"/>
  <c r="K326" i="254" s="1"/>
  <c r="H324" i="254"/>
  <c r="H323" i="254"/>
  <c r="I323" i="254"/>
  <c r="J323" i="254" s="1"/>
  <c r="K323" i="254" s="1"/>
  <c r="I324" i="254"/>
  <c r="J324" i="254" s="1"/>
  <c r="K324" i="254" s="1"/>
  <c r="I295" i="254"/>
  <c r="J295" i="254" s="1"/>
  <c r="K295" i="254" s="1"/>
  <c r="H295" i="254"/>
  <c r="AO808" i="254"/>
  <c r="G808" i="254" s="1"/>
  <c r="N324" i="254" l="1"/>
  <c r="L69" i="257" s="1"/>
  <c r="N295" i="254"/>
  <c r="K643" i="254"/>
  <c r="K30" i="257" s="1"/>
  <c r="I824" i="254"/>
  <c r="J824" i="254" s="1"/>
  <c r="K824" i="254" s="1"/>
  <c r="I808" i="254"/>
  <c r="J808" i="254" s="1"/>
  <c r="H824" i="254"/>
  <c r="H808" i="254"/>
  <c r="D482" i="254"/>
  <c r="M482" i="254" l="1"/>
  <c r="L482" i="254"/>
  <c r="K808" i="254"/>
  <c r="AO525" i="254"/>
  <c r="G525" i="254" s="1"/>
  <c r="AQ482" i="254"/>
  <c r="AP482" i="254"/>
  <c r="D212" i="254"/>
  <c r="D829" i="254"/>
  <c r="AO674" i="254"/>
  <c r="G674" i="254" s="1"/>
  <c r="AO673" i="254"/>
  <c r="G673" i="254" s="1"/>
  <c r="AO672" i="254"/>
  <c r="G672" i="254" s="1"/>
  <c r="AO670" i="254"/>
  <c r="G670" i="254" s="1"/>
  <c r="AO669" i="254"/>
  <c r="G669" i="254" s="1"/>
  <c r="AO666" i="254"/>
  <c r="G666" i="254" s="1"/>
  <c r="AO665" i="254"/>
  <c r="G665" i="254" s="1"/>
  <c r="AO664" i="254"/>
  <c r="G664" i="254" s="1"/>
  <c r="AO659" i="254"/>
  <c r="G659" i="254" s="1"/>
  <c r="AO658" i="254"/>
  <c r="G658" i="254" s="1"/>
  <c r="AO657" i="254"/>
  <c r="G657" i="254" s="1"/>
  <c r="AO654" i="254"/>
  <c r="G654" i="254" s="1"/>
  <c r="D483" i="254"/>
  <c r="AO482" i="254"/>
  <c r="G482" i="254" s="1"/>
  <c r="AO481" i="254"/>
  <c r="G481" i="254" s="1"/>
  <c r="AO325" i="254"/>
  <c r="G325" i="254" s="1"/>
  <c r="AO322" i="254"/>
  <c r="G322" i="254" s="1"/>
  <c r="AO321" i="254"/>
  <c r="G321" i="254" s="1"/>
  <c r="AO320" i="254"/>
  <c r="G320" i="254" s="1"/>
  <c r="AO319" i="254"/>
  <c r="G319" i="254" s="1"/>
  <c r="AO318" i="254"/>
  <c r="G318" i="254" s="1"/>
  <c r="AO317" i="254"/>
  <c r="G317" i="254" s="1"/>
  <c r="AO316" i="254"/>
  <c r="G316" i="254" s="1"/>
  <c r="AO315" i="254"/>
  <c r="G315" i="254" s="1"/>
  <c r="AO314" i="254"/>
  <c r="G314" i="254" s="1"/>
  <c r="AO313" i="254"/>
  <c r="G313" i="254" s="1"/>
  <c r="AO311" i="254"/>
  <c r="G311" i="254" s="1"/>
  <c r="AO310" i="254"/>
  <c r="G310" i="254" s="1"/>
  <c r="E223" i="254"/>
  <c r="E224" i="254"/>
  <c r="E227" i="254"/>
  <c r="E312" i="254"/>
  <c r="E315" i="254"/>
  <c r="E316" i="254"/>
  <c r="E318" i="254"/>
  <c r="E325" i="254"/>
  <c r="E654" i="254"/>
  <c r="E667" i="254"/>
  <c r="E672" i="254"/>
  <c r="E674" i="254"/>
  <c r="D296" i="254"/>
  <c r="D207" i="254"/>
  <c r="D297" i="254"/>
  <c r="D298" i="254"/>
  <c r="D817" i="254"/>
  <c r="D810" i="254"/>
  <c r="D661" i="254"/>
  <c r="AO825" i="254"/>
  <c r="G825" i="254" s="1"/>
  <c r="AO809" i="254"/>
  <c r="G809" i="254" s="1"/>
  <c r="AO830" i="254"/>
  <c r="G830" i="254" s="1"/>
  <c r="AO827" i="254"/>
  <c r="G827" i="254" s="1"/>
  <c r="N482" i="254" l="1"/>
  <c r="M829" i="254"/>
  <c r="L829" i="254"/>
  <c r="M212" i="254"/>
  <c r="L212" i="254"/>
  <c r="L661" i="254"/>
  <c r="M661" i="254"/>
  <c r="L810" i="254"/>
  <c r="M810" i="254"/>
  <c r="L483" i="254"/>
  <c r="M483" i="254"/>
  <c r="M817" i="254"/>
  <c r="L817" i="254"/>
  <c r="M298" i="254"/>
  <c r="L298" i="254"/>
  <c r="M296" i="254"/>
  <c r="L296" i="254"/>
  <c r="L297" i="254"/>
  <c r="M297" i="254"/>
  <c r="M207" i="254"/>
  <c r="L207" i="254"/>
  <c r="G817" i="254"/>
  <c r="AQ829" i="254"/>
  <c r="AP829" i="254"/>
  <c r="AO217" i="254"/>
  <c r="G217" i="254" s="1"/>
  <c r="AP212" i="254"/>
  <c r="AQ212" i="254"/>
  <c r="AO297" i="254"/>
  <c r="G297" i="254" s="1"/>
  <c r="AP297" i="254"/>
  <c r="AQ297" i="254"/>
  <c r="D655" i="254"/>
  <c r="AQ661" i="254"/>
  <c r="AP661" i="254"/>
  <c r="AO296" i="254"/>
  <c r="G296" i="254" s="1"/>
  <c r="AQ296" i="254"/>
  <c r="AP296" i="254"/>
  <c r="AQ478" i="254"/>
  <c r="AP478" i="254"/>
  <c r="AQ810" i="254"/>
  <c r="AP810" i="254"/>
  <c r="H484" i="254"/>
  <c r="AQ484" i="254"/>
  <c r="AP484" i="254"/>
  <c r="AQ483" i="254"/>
  <c r="AP483" i="254"/>
  <c r="AO207" i="254"/>
  <c r="G207" i="254" s="1"/>
  <c r="AQ207" i="254"/>
  <c r="AP207" i="254"/>
  <c r="AO822" i="254"/>
  <c r="G822" i="254" s="1"/>
  <c r="AQ817" i="254"/>
  <c r="AP817" i="254"/>
  <c r="AO298" i="254"/>
  <c r="G298" i="254" s="1"/>
  <c r="AQ298" i="254"/>
  <c r="AP298" i="254"/>
  <c r="D812" i="254"/>
  <c r="D95" i="256"/>
  <c r="AO478" i="254"/>
  <c r="G478" i="254" s="1"/>
  <c r="AO523" i="254"/>
  <c r="G523" i="254" s="1"/>
  <c r="AO483" i="254"/>
  <c r="G483" i="254" s="1"/>
  <c r="AO526" i="254"/>
  <c r="G526" i="254" s="1"/>
  <c r="AO668" i="254"/>
  <c r="G668" i="254" s="1"/>
  <c r="AO312" i="254"/>
  <c r="G312" i="254" s="1"/>
  <c r="AO484" i="254"/>
  <c r="G484" i="254" s="1"/>
  <c r="AO527" i="254"/>
  <c r="G527" i="254" s="1"/>
  <c r="AO817" i="254"/>
  <c r="AO815" i="254"/>
  <c r="G815" i="254" s="1"/>
  <c r="D213" i="254"/>
  <c r="AO212" i="254"/>
  <c r="G212" i="254" s="1"/>
  <c r="H827" i="254"/>
  <c r="H222" i="254"/>
  <c r="I224" i="254"/>
  <c r="J224" i="254" s="1"/>
  <c r="K224" i="254" s="1"/>
  <c r="I318" i="254"/>
  <c r="J318" i="254" s="1"/>
  <c r="K318" i="254" s="1"/>
  <c r="I309" i="254"/>
  <c r="J309" i="254" s="1"/>
  <c r="I291" i="254"/>
  <c r="J291" i="254" s="1"/>
  <c r="K291" i="254" s="1"/>
  <c r="H669" i="254"/>
  <c r="I221" i="254"/>
  <c r="J221" i="254" s="1"/>
  <c r="K221" i="254" s="1"/>
  <c r="H290" i="254"/>
  <c r="I823" i="254"/>
  <c r="J823" i="254" s="1"/>
  <c r="K823" i="254" s="1"/>
  <c r="H219" i="254"/>
  <c r="I826" i="254"/>
  <c r="J826" i="254" s="1"/>
  <c r="K826" i="254" s="1"/>
  <c r="H665" i="254"/>
  <c r="I654" i="254"/>
  <c r="J654" i="254" s="1"/>
  <c r="I673" i="254"/>
  <c r="J673" i="254" s="1"/>
  <c r="K673" i="254" s="1"/>
  <c r="H208" i="254"/>
  <c r="H672" i="254"/>
  <c r="H292" i="254"/>
  <c r="H226" i="254"/>
  <c r="H289" i="254"/>
  <c r="H310" i="254"/>
  <c r="H313" i="254"/>
  <c r="I313" i="254"/>
  <c r="J313" i="254" s="1"/>
  <c r="K313" i="254" s="1"/>
  <c r="H321" i="254"/>
  <c r="D214" i="254"/>
  <c r="D209" i="254"/>
  <c r="D216" i="254"/>
  <c r="D211" i="254"/>
  <c r="D215" i="254"/>
  <c r="D821" i="254"/>
  <c r="D818" i="254"/>
  <c r="I217" i="254"/>
  <c r="J217" i="254" s="1"/>
  <c r="K217" i="254" s="1"/>
  <c r="I827" i="254"/>
  <c r="J827" i="254" s="1"/>
  <c r="K827" i="254" s="1"/>
  <c r="H224" i="254"/>
  <c r="H217" i="254"/>
  <c r="I670" i="254"/>
  <c r="J670" i="254" s="1"/>
  <c r="K670" i="254" s="1"/>
  <c r="I292" i="254"/>
  <c r="J292" i="254" s="1"/>
  <c r="K292" i="254" s="1"/>
  <c r="H670" i="254"/>
  <c r="H318" i="254"/>
  <c r="I310" i="254"/>
  <c r="J310" i="254" s="1"/>
  <c r="K310" i="254" s="1"/>
  <c r="AO829" i="254"/>
  <c r="G829" i="254" s="1"/>
  <c r="I321" i="254"/>
  <c r="J321" i="254" s="1"/>
  <c r="K321" i="254" s="1"/>
  <c r="H666" i="254"/>
  <c r="I290" i="254"/>
  <c r="J290" i="254" s="1"/>
  <c r="K290" i="254" s="1"/>
  <c r="I297" i="254"/>
  <c r="J297" i="254" s="1"/>
  <c r="K297" i="254" s="1"/>
  <c r="J72" i="254"/>
  <c r="K72" i="254" s="1"/>
  <c r="I829" i="254"/>
  <c r="J829" i="254" s="1"/>
  <c r="K829" i="254" s="1"/>
  <c r="I311" i="254"/>
  <c r="J311" i="254" s="1"/>
  <c r="K311" i="254" s="1"/>
  <c r="I658" i="254"/>
  <c r="J658" i="254" s="1"/>
  <c r="K658" i="254" s="1"/>
  <c r="H658" i="254"/>
  <c r="I317" i="254"/>
  <c r="J317" i="254" s="1"/>
  <c r="K317" i="254" s="1"/>
  <c r="H218" i="254"/>
  <c r="I482" i="254"/>
  <c r="J482" i="254" s="1"/>
  <c r="K482" i="254" s="1"/>
  <c r="I298" i="254"/>
  <c r="J298" i="254" s="1"/>
  <c r="K298" i="254" s="1"/>
  <c r="D819" i="254"/>
  <c r="D811" i="254"/>
  <c r="D813" i="254"/>
  <c r="H314" i="254"/>
  <c r="I314" i="254"/>
  <c r="J314" i="254" s="1"/>
  <c r="K314" i="254" s="1"/>
  <c r="H822" i="254"/>
  <c r="I822" i="254"/>
  <c r="J822" i="254" s="1"/>
  <c r="K822" i="254" s="1"/>
  <c r="D832" i="254"/>
  <c r="H312" i="254"/>
  <c r="I312" i="254"/>
  <c r="J312" i="254" s="1"/>
  <c r="K312" i="254" s="1"/>
  <c r="H664" i="254"/>
  <c r="I664" i="254"/>
  <c r="J664" i="254" s="1"/>
  <c r="K664" i="254" s="1"/>
  <c r="H317" i="254"/>
  <c r="I296" i="254"/>
  <c r="J296" i="254" s="1"/>
  <c r="K296" i="254" s="1"/>
  <c r="H320" i="254"/>
  <c r="I320" i="254"/>
  <c r="J320" i="254" s="1"/>
  <c r="K320" i="254" s="1"/>
  <c r="H659" i="254"/>
  <c r="H667" i="254"/>
  <c r="I667" i="254"/>
  <c r="J667" i="254" s="1"/>
  <c r="K667" i="254" s="1"/>
  <c r="H228" i="254"/>
  <c r="I228" i="254"/>
  <c r="J228" i="254" s="1"/>
  <c r="K228" i="254" s="1"/>
  <c r="I666" i="254"/>
  <c r="J666" i="254" s="1"/>
  <c r="K666" i="254" s="1"/>
  <c r="H657" i="254"/>
  <c r="D816" i="254"/>
  <c r="AO810" i="254"/>
  <c r="G810" i="254" s="1"/>
  <c r="I674" i="254"/>
  <c r="J674" i="254" s="1"/>
  <c r="K674" i="254" s="1"/>
  <c r="H674" i="254"/>
  <c r="H221" i="254"/>
  <c r="H829" i="254"/>
  <c r="H309" i="254"/>
  <c r="H668" i="254"/>
  <c r="I668" i="254"/>
  <c r="J668" i="254" s="1"/>
  <c r="K668" i="254" s="1"/>
  <c r="I322" i="254"/>
  <c r="J322" i="254" s="1"/>
  <c r="K322" i="254" s="1"/>
  <c r="H322" i="254"/>
  <c r="H212" i="254"/>
  <c r="AO661" i="254"/>
  <c r="G661" i="254" s="1"/>
  <c r="D660" i="254"/>
  <c r="H817" i="254"/>
  <c r="H823" i="254"/>
  <c r="I289" i="254"/>
  <c r="J289" i="254" s="1"/>
  <c r="K289" i="254" s="1"/>
  <c r="I657" i="254"/>
  <c r="J657" i="254" s="1"/>
  <c r="K657" i="254" s="1"/>
  <c r="H297" i="254"/>
  <c r="H825" i="254"/>
  <c r="I672" i="254"/>
  <c r="J672" i="254" s="1"/>
  <c r="K672" i="254" s="1"/>
  <c r="I665" i="254"/>
  <c r="J665" i="254" s="1"/>
  <c r="K665" i="254" s="1"/>
  <c r="H210" i="254"/>
  <c r="I226" i="254"/>
  <c r="J226" i="254" s="1"/>
  <c r="K226" i="254" s="1"/>
  <c r="H809" i="254"/>
  <c r="I809" i="254"/>
  <c r="J809" i="254" s="1"/>
  <c r="I659" i="254"/>
  <c r="J659" i="254" s="1"/>
  <c r="K659" i="254" s="1"/>
  <c r="I223" i="254"/>
  <c r="J223" i="254" s="1"/>
  <c r="K223" i="254" s="1"/>
  <c r="H223" i="254"/>
  <c r="H296" i="254"/>
  <c r="H294" i="254"/>
  <c r="I294" i="254"/>
  <c r="J294" i="254" s="1"/>
  <c r="K294" i="254" s="1"/>
  <c r="H298" i="254"/>
  <c r="H830" i="254"/>
  <c r="I817" i="254"/>
  <c r="J817" i="254" s="1"/>
  <c r="K817" i="254" s="1"/>
  <c r="I833" i="254"/>
  <c r="J833" i="254" s="1"/>
  <c r="K833" i="254" s="1"/>
  <c r="H826" i="254"/>
  <c r="H833" i="254"/>
  <c r="I222" i="254"/>
  <c r="J222" i="254" s="1"/>
  <c r="K222" i="254" s="1"/>
  <c r="I208" i="254"/>
  <c r="J208" i="254" s="1"/>
  <c r="K208" i="254" s="1"/>
  <c r="I210" i="254"/>
  <c r="J210" i="254" s="1"/>
  <c r="K210" i="254" s="1"/>
  <c r="H204" i="254"/>
  <c r="I212" i="254"/>
  <c r="J212" i="254" s="1"/>
  <c r="K212" i="254" s="1"/>
  <c r="H483" i="254"/>
  <c r="I483" i="254"/>
  <c r="J483" i="254" s="1"/>
  <c r="K483" i="254" s="1"/>
  <c r="I484" i="254"/>
  <c r="J484" i="254" s="1"/>
  <c r="K484" i="254" s="1"/>
  <c r="I478" i="254"/>
  <c r="H481" i="254"/>
  <c r="I481" i="254"/>
  <c r="J481" i="254" s="1"/>
  <c r="K481" i="254" s="1"/>
  <c r="I316" i="254"/>
  <c r="J316" i="254" s="1"/>
  <c r="K316" i="254" s="1"/>
  <c r="H316" i="254"/>
  <c r="I325" i="254"/>
  <c r="J325" i="254" s="1"/>
  <c r="K325" i="254" s="1"/>
  <c r="H325" i="254"/>
  <c r="I207" i="254"/>
  <c r="J207" i="254" s="1"/>
  <c r="H207" i="254"/>
  <c r="H673" i="254"/>
  <c r="H319" i="254"/>
  <c r="I319" i="254"/>
  <c r="J319" i="254" s="1"/>
  <c r="K319" i="254" s="1"/>
  <c r="I669" i="254"/>
  <c r="J669" i="254" s="1"/>
  <c r="K669" i="254" s="1"/>
  <c r="H220" i="254"/>
  <c r="I220" i="254"/>
  <c r="J220" i="254" s="1"/>
  <c r="K220" i="254" s="1"/>
  <c r="H482" i="254"/>
  <c r="H810" i="254"/>
  <c r="I810" i="254"/>
  <c r="J810" i="254" s="1"/>
  <c r="K810" i="254" s="1"/>
  <c r="I315" i="254"/>
  <c r="H315" i="254"/>
  <c r="I815" i="254"/>
  <c r="J815" i="254" s="1"/>
  <c r="K815" i="254" s="1"/>
  <c r="I227" i="254"/>
  <c r="J227" i="254" s="1"/>
  <c r="K227" i="254" s="1"/>
  <c r="I218" i="254"/>
  <c r="J218" i="254" s="1"/>
  <c r="K218" i="254" s="1"/>
  <c r="H654" i="254"/>
  <c r="I219" i="254"/>
  <c r="H225" i="254"/>
  <c r="I225" i="254"/>
  <c r="J225" i="254" s="1"/>
  <c r="K225" i="254" s="1"/>
  <c r="H291" i="254"/>
  <c r="H478" i="254"/>
  <c r="I830" i="254"/>
  <c r="J830" i="254" s="1"/>
  <c r="K830" i="254" s="1"/>
  <c r="H661" i="254"/>
  <c r="I661" i="254"/>
  <c r="I825" i="254"/>
  <c r="H311" i="254"/>
  <c r="D828" i="254"/>
  <c r="D831" i="254"/>
  <c r="H815" i="254"/>
  <c r="H227" i="254"/>
  <c r="N298" i="254" l="1"/>
  <c r="N297" i="254"/>
  <c r="N810" i="254"/>
  <c r="N296" i="254"/>
  <c r="L214" i="254"/>
  <c r="M214" i="254"/>
  <c r="M828" i="254"/>
  <c r="L828" i="254"/>
  <c r="L216" i="254"/>
  <c r="M216" i="254"/>
  <c r="L813" i="254"/>
  <c r="M813" i="254"/>
  <c r="M209" i="254"/>
  <c r="L209" i="254"/>
  <c r="J36" i="257" s="1"/>
  <c r="L812" i="254"/>
  <c r="M812" i="254"/>
  <c r="N661" i="254"/>
  <c r="M816" i="254"/>
  <c r="L816" i="254"/>
  <c r="L832" i="254"/>
  <c r="M832" i="254"/>
  <c r="L818" i="254"/>
  <c r="M818" i="254"/>
  <c r="M660" i="254"/>
  <c r="L660" i="254"/>
  <c r="M821" i="254"/>
  <c r="L821" i="254"/>
  <c r="N207" i="254"/>
  <c r="N817" i="254"/>
  <c r="N212" i="254"/>
  <c r="M811" i="254"/>
  <c r="L811" i="254"/>
  <c r="M655" i="254"/>
  <c r="L655" i="254"/>
  <c r="M819" i="254"/>
  <c r="L819" i="254"/>
  <c r="M215" i="254"/>
  <c r="L215" i="254"/>
  <c r="M213" i="254"/>
  <c r="L213" i="254"/>
  <c r="M831" i="254"/>
  <c r="L831" i="254"/>
  <c r="L211" i="254"/>
  <c r="M211" i="254"/>
  <c r="N483" i="254"/>
  <c r="L34" i="257" s="1"/>
  <c r="N829" i="254"/>
  <c r="I28" i="257"/>
  <c r="K28" i="257"/>
  <c r="H655" i="254"/>
  <c r="K207" i="254"/>
  <c r="K309" i="254"/>
  <c r="K809" i="254"/>
  <c r="K654" i="254"/>
  <c r="G34" i="257"/>
  <c r="H34" i="257" s="1"/>
  <c r="G52" i="257"/>
  <c r="H52" i="257" s="1"/>
  <c r="I655" i="254"/>
  <c r="J655" i="254" s="1"/>
  <c r="K655" i="254" s="1"/>
  <c r="AO655" i="254"/>
  <c r="G655" i="254" s="1"/>
  <c r="AP832" i="254"/>
  <c r="AQ832" i="254"/>
  <c r="AO823" i="254"/>
  <c r="G823" i="254" s="1"/>
  <c r="AQ818" i="254"/>
  <c r="AP818" i="254"/>
  <c r="AO220" i="254"/>
  <c r="G220" i="254" s="1"/>
  <c r="AQ215" i="254"/>
  <c r="AP215" i="254"/>
  <c r="AQ211" i="254"/>
  <c r="AP211" i="254"/>
  <c r="AQ213" i="254"/>
  <c r="AP213" i="254"/>
  <c r="AO812" i="254"/>
  <c r="G812" i="254" s="1"/>
  <c r="AP812" i="254"/>
  <c r="AQ812" i="254"/>
  <c r="AQ821" i="254"/>
  <c r="AP821" i="254"/>
  <c r="AO221" i="254"/>
  <c r="G221" i="254" s="1"/>
  <c r="AQ216" i="254"/>
  <c r="AP216" i="254"/>
  <c r="AQ831" i="254"/>
  <c r="AP831" i="254"/>
  <c r="H813" i="254"/>
  <c r="AQ813" i="254"/>
  <c r="AP813" i="254"/>
  <c r="AQ209" i="254"/>
  <c r="AP209" i="254"/>
  <c r="AQ655" i="254"/>
  <c r="AP655" i="254"/>
  <c r="AP819" i="254"/>
  <c r="AQ819" i="254"/>
  <c r="AQ660" i="254"/>
  <c r="AP660" i="254"/>
  <c r="AO833" i="254"/>
  <c r="G833" i="254" s="1"/>
  <c r="AQ828" i="254"/>
  <c r="AP828" i="254"/>
  <c r="AQ816" i="254"/>
  <c r="AP816" i="254"/>
  <c r="AO811" i="254"/>
  <c r="G811" i="254" s="1"/>
  <c r="AQ811" i="254"/>
  <c r="AP811" i="254"/>
  <c r="AO219" i="254"/>
  <c r="G219" i="254" s="1"/>
  <c r="AP214" i="254"/>
  <c r="AQ214" i="254"/>
  <c r="D656" i="254"/>
  <c r="M62" i="257"/>
  <c r="D96" i="256"/>
  <c r="E96" i="256" s="1"/>
  <c r="E95" i="256"/>
  <c r="G51" i="257"/>
  <c r="H51" i="257" s="1"/>
  <c r="AO821" i="254"/>
  <c r="G821" i="254" s="1"/>
  <c r="AO826" i="254"/>
  <c r="G826" i="254" s="1"/>
  <c r="AO819" i="254"/>
  <c r="G819" i="254" s="1"/>
  <c r="AO824" i="254"/>
  <c r="G824" i="254" s="1"/>
  <c r="AO660" i="254"/>
  <c r="G660" i="254" s="1"/>
  <c r="AO667" i="254"/>
  <c r="G667" i="254" s="1"/>
  <c r="AO832" i="254"/>
  <c r="G832" i="254" s="1"/>
  <c r="AO213" i="254"/>
  <c r="G213" i="254" s="1"/>
  <c r="AO218" i="254"/>
  <c r="G218" i="254" s="1"/>
  <c r="G69" i="257"/>
  <c r="H69" i="257" s="1"/>
  <c r="G28" i="257"/>
  <c r="H213" i="254"/>
  <c r="I213" i="254"/>
  <c r="J213" i="254" s="1"/>
  <c r="K213" i="254" s="1"/>
  <c r="AO209" i="254"/>
  <c r="G209" i="254" s="1"/>
  <c r="AO214" i="254"/>
  <c r="G214" i="254" s="1"/>
  <c r="AO216" i="254"/>
  <c r="G216" i="254" s="1"/>
  <c r="AO215" i="254"/>
  <c r="G215" i="254" s="1"/>
  <c r="AO211" i="254"/>
  <c r="G211" i="254" s="1"/>
  <c r="H211" i="254"/>
  <c r="H214" i="254"/>
  <c r="H209" i="254"/>
  <c r="H660" i="254"/>
  <c r="H215" i="254"/>
  <c r="H216" i="254"/>
  <c r="I215" i="254"/>
  <c r="J215" i="254" s="1"/>
  <c r="K215" i="254" s="1"/>
  <c r="I214" i="254"/>
  <c r="J214" i="254" s="1"/>
  <c r="K214" i="254" s="1"/>
  <c r="I811" i="254"/>
  <c r="J811" i="254" s="1"/>
  <c r="K811" i="254" s="1"/>
  <c r="I209" i="254"/>
  <c r="J209" i="254" s="1"/>
  <c r="K209" i="254" s="1"/>
  <c r="I211" i="254"/>
  <c r="J211" i="254" s="1"/>
  <c r="K211" i="254" s="1"/>
  <c r="AO818" i="254"/>
  <c r="G818" i="254" s="1"/>
  <c r="H818" i="254"/>
  <c r="I216" i="254"/>
  <c r="J216" i="254" s="1"/>
  <c r="K216" i="254" s="1"/>
  <c r="I818" i="254"/>
  <c r="J818" i="254" s="1"/>
  <c r="K818" i="254" s="1"/>
  <c r="H821" i="254"/>
  <c r="I832" i="254"/>
  <c r="J832" i="254" s="1"/>
  <c r="K832" i="254" s="1"/>
  <c r="I821" i="254"/>
  <c r="J821" i="254" s="1"/>
  <c r="K821" i="254" s="1"/>
  <c r="H811" i="254"/>
  <c r="AO820" i="254"/>
  <c r="G820" i="254" s="1"/>
  <c r="H820" i="254"/>
  <c r="I820" i="254"/>
  <c r="J820" i="254" s="1"/>
  <c r="K820" i="254" s="1"/>
  <c r="AO814" i="254"/>
  <c r="G814" i="254" s="1"/>
  <c r="I814" i="254"/>
  <c r="J814" i="254" s="1"/>
  <c r="K814" i="254" s="1"/>
  <c r="H814" i="254"/>
  <c r="H832" i="254"/>
  <c r="H812" i="254"/>
  <c r="I812" i="254"/>
  <c r="J812" i="254" s="1"/>
  <c r="K812" i="254" s="1"/>
  <c r="H819" i="254"/>
  <c r="AO813" i="254"/>
  <c r="G813" i="254" s="1"/>
  <c r="I813" i="254"/>
  <c r="J813" i="254" s="1"/>
  <c r="K813" i="254" s="1"/>
  <c r="I819" i="254"/>
  <c r="J819" i="254" s="1"/>
  <c r="K819" i="254" s="1"/>
  <c r="AO816" i="254"/>
  <c r="G816" i="254" s="1"/>
  <c r="I816" i="254"/>
  <c r="J816" i="254" s="1"/>
  <c r="K816" i="254" s="1"/>
  <c r="H816" i="254"/>
  <c r="I660" i="254"/>
  <c r="J660" i="254" s="1"/>
  <c r="K660" i="254" s="1"/>
  <c r="J478" i="254"/>
  <c r="I34" i="257" s="1"/>
  <c r="J315" i="254"/>
  <c r="K315" i="254" s="1"/>
  <c r="I831" i="254"/>
  <c r="J831" i="254" s="1"/>
  <c r="K831" i="254" s="1"/>
  <c r="AO831" i="254"/>
  <c r="G831" i="254" s="1"/>
  <c r="H831" i="254"/>
  <c r="J825" i="254"/>
  <c r="K825" i="254" s="1"/>
  <c r="J661" i="254"/>
  <c r="K661" i="254" s="1"/>
  <c r="H828" i="254"/>
  <c r="AO828" i="254"/>
  <c r="G828" i="254" s="1"/>
  <c r="I828" i="254"/>
  <c r="J828" i="254" s="1"/>
  <c r="K828" i="254" s="1"/>
  <c r="J219" i="254"/>
  <c r="K219" i="254" s="1"/>
  <c r="N213" i="254" l="1"/>
  <c r="N811" i="254"/>
  <c r="N828" i="254"/>
  <c r="N216" i="254"/>
  <c r="N214" i="254"/>
  <c r="N819" i="254"/>
  <c r="N821" i="254"/>
  <c r="N816" i="254"/>
  <c r="N832" i="254"/>
  <c r="N211" i="254"/>
  <c r="N813" i="254"/>
  <c r="N831" i="254"/>
  <c r="N655" i="254"/>
  <c r="N660" i="254"/>
  <c r="M656" i="254"/>
  <c r="L656" i="254"/>
  <c r="N812" i="254"/>
  <c r="N215" i="254"/>
  <c r="N818" i="254"/>
  <c r="N209" i="254"/>
  <c r="I69" i="257"/>
  <c r="I36" i="257"/>
  <c r="I64" i="257"/>
  <c r="K64" i="257"/>
  <c r="K69" i="257"/>
  <c r="K36" i="257"/>
  <c r="K478" i="254"/>
  <c r="K34" i="257" s="1"/>
  <c r="H656" i="254"/>
  <c r="I656" i="254"/>
  <c r="J656" i="254" s="1"/>
  <c r="I61" i="257" s="1"/>
  <c r="AQ656" i="254"/>
  <c r="AP656" i="254"/>
  <c r="AO656" i="254"/>
  <c r="G656" i="254" s="1"/>
  <c r="G61" i="257" s="1"/>
  <c r="H61" i="257" s="1"/>
  <c r="L28" i="257"/>
  <c r="E42" i="256"/>
  <c r="E26" i="256"/>
  <c r="E51" i="256"/>
  <c r="E23" i="256"/>
  <c r="E21" i="256"/>
  <c r="M72" i="257" s="1"/>
  <c r="M36" i="257"/>
  <c r="E24" i="256"/>
  <c r="G33" i="257"/>
  <c r="H33" i="257" s="1"/>
  <c r="M64" i="257"/>
  <c r="G64" i="257"/>
  <c r="H64" i="257" s="1"/>
  <c r="H28" i="257"/>
  <c r="AO291" i="254"/>
  <c r="G291" i="254" s="1"/>
  <c r="AO294" i="254"/>
  <c r="G294" i="254" s="1"/>
  <c r="D287" i="254"/>
  <c r="AO292" i="254"/>
  <c r="G292" i="254" s="1"/>
  <c r="D288" i="254"/>
  <c r="D286" i="254"/>
  <c r="N656" i="254" l="1"/>
  <c r="L61" i="257" s="1"/>
  <c r="L36" i="257"/>
  <c r="L64" i="257"/>
  <c r="M287" i="254"/>
  <c r="L287" i="254"/>
  <c r="M288" i="254"/>
  <c r="L288" i="254"/>
  <c r="M286" i="254"/>
  <c r="L286" i="254"/>
  <c r="K656" i="254"/>
  <c r="K61" i="257" s="1"/>
  <c r="G287" i="254"/>
  <c r="AO286" i="254"/>
  <c r="G286" i="254" s="1"/>
  <c r="AQ286" i="254"/>
  <c r="AP286" i="254"/>
  <c r="AO288" i="254"/>
  <c r="G288" i="254" s="1"/>
  <c r="AQ288" i="254"/>
  <c r="AP288" i="254"/>
  <c r="AO287" i="254"/>
  <c r="AP287" i="254"/>
  <c r="AQ287" i="254"/>
  <c r="M73" i="257"/>
  <c r="M74" i="257"/>
  <c r="M71" i="257"/>
  <c r="I286" i="254"/>
  <c r="J286" i="254" s="1"/>
  <c r="H287" i="254"/>
  <c r="H288" i="254"/>
  <c r="I288" i="254"/>
  <c r="J288" i="254" s="1"/>
  <c r="K288" i="254" s="1"/>
  <c r="G36" i="257"/>
  <c r="H36" i="257" s="1"/>
  <c r="D48" i="256"/>
  <c r="I287" i="254"/>
  <c r="J287" i="254" s="1"/>
  <c r="K287" i="254" s="1"/>
  <c r="H286" i="254"/>
  <c r="N288" i="254" l="1"/>
  <c r="I68" i="257"/>
  <c r="F76" i="257" s="1"/>
  <c r="N287" i="254"/>
  <c r="N286" i="254"/>
  <c r="K286" i="254"/>
  <c r="K68" i="257" s="1"/>
  <c r="A5" i="257" s="1"/>
  <c r="G68" i="257"/>
  <c r="H68" i="257" s="1"/>
  <c r="A7" i="257" s="1"/>
  <c r="AG11" i="257"/>
  <c r="AG12" i="257"/>
  <c r="D103" i="256"/>
  <c r="E48" i="256"/>
  <c r="F27" i="257" l="1"/>
  <c r="F53" i="257"/>
  <c r="F52" i="257"/>
  <c r="F63" i="257"/>
  <c r="F39" i="257"/>
  <c r="F60" i="257"/>
  <c r="L68" i="257"/>
  <c r="A6" i="257" s="1"/>
  <c r="F38" i="257"/>
  <c r="F40" i="257"/>
  <c r="F29" i="257"/>
  <c r="F23" i="257"/>
  <c r="F24" i="257"/>
  <c r="F25" i="257"/>
  <c r="A4" i="257"/>
  <c r="F57" i="257"/>
  <c r="F26" i="257"/>
  <c r="F58" i="257"/>
  <c r="F54" i="257"/>
  <c r="F56" i="257"/>
  <c r="F49" i="257"/>
  <c r="F50" i="257"/>
  <c r="F46" i="257"/>
  <c r="F48" i="257"/>
  <c r="F41" i="257"/>
  <c r="F45" i="257"/>
  <c r="F34" i="257"/>
  <c r="F31" i="257"/>
  <c r="F75" i="257"/>
  <c r="F55" i="257"/>
  <c r="F67" i="257"/>
  <c r="C11" i="257"/>
  <c r="B11" i="257" s="1"/>
  <c r="F72" i="257"/>
  <c r="F69" i="257"/>
  <c r="F32" i="257"/>
  <c r="F61" i="257"/>
  <c r="F30" i="257"/>
  <c r="F64" i="257"/>
  <c r="F42" i="257"/>
  <c r="F36" i="257"/>
  <c r="F59" i="257"/>
  <c r="F44" i="257"/>
  <c r="F74" i="257"/>
  <c r="F43" i="257"/>
  <c r="F71" i="257"/>
  <c r="F62" i="257"/>
  <c r="F68" i="257"/>
  <c r="F51" i="257"/>
  <c r="F28" i="257"/>
  <c r="F73" i="257"/>
  <c r="F47" i="257"/>
  <c r="F33" i="257"/>
  <c r="F35" i="257"/>
  <c r="M68" i="257"/>
  <c r="A9" i="257" s="1"/>
  <c r="E11" i="257" l="1"/>
</calcChain>
</file>

<file path=xl/sharedStrings.xml><?xml version="1.0" encoding="utf-8"?>
<sst xmlns="http://schemas.openxmlformats.org/spreadsheetml/2006/main" count="5376" uniqueCount="2327">
  <si>
    <t>Application Server</t>
  </si>
  <si>
    <t>Application Server Status</t>
  </si>
  <si>
    <t>Container Object Pools</t>
  </si>
  <si>
    <t>Container Transactions</t>
  </si>
  <si>
    <t>DB Connection Pools</t>
  </si>
  <si>
    <t>EJB Containers</t>
  </si>
  <si>
    <t>Enterprise Java Beans</t>
  </si>
  <si>
    <t>Linux_Machine_Information</t>
  </si>
  <si>
    <t>LNXMACHIN</t>
  </si>
  <si>
    <t>KLZ_Disk_IO</t>
  </si>
  <si>
    <t>KLZDSKIO</t>
  </si>
  <si>
    <t>Linux_IP_Address</t>
  </si>
  <si>
    <t>LNXIPADDR</t>
  </si>
  <si>
    <t>LNXOSCON</t>
  </si>
  <si>
    <t>Disk</t>
  </si>
  <si>
    <t>UNIXDISK</t>
  </si>
  <si>
    <t>Disk_Performance</t>
  </si>
  <si>
    <t>UNIXDPERF</t>
  </si>
  <si>
    <t>SMP_CPU</t>
  </si>
  <si>
    <t>UNIXCPU</t>
  </si>
  <si>
    <t>System</t>
  </si>
  <si>
    <t>Process</t>
  </si>
  <si>
    <t>WTSYSTEM</t>
  </si>
  <si>
    <t>NT_System</t>
  </si>
  <si>
    <t>WTLOGCLDSK</t>
  </si>
  <si>
    <t>NT_Logical_Disk</t>
  </si>
  <si>
    <t>WTPHYSDSK</t>
  </si>
  <si>
    <t>NT_Physical_Disk</t>
  </si>
  <si>
    <t>NTPROCSSR</t>
  </si>
  <si>
    <t>NT_Processor</t>
  </si>
  <si>
    <t>KYNREQUEST</t>
  </si>
  <si>
    <t>KYNSERVLT</t>
  </si>
  <si>
    <t>NT_Computer_Information</t>
  </si>
  <si>
    <t>Error Log</t>
  </si>
  <si>
    <t>Channel Data</t>
  </si>
  <si>
    <t>QMCH_DATA</t>
  </si>
  <si>
    <t>Channel Status</t>
  </si>
  <si>
    <t>QMCHAN_ST</t>
  </si>
  <si>
    <t>Application Health Status</t>
  </si>
  <si>
    <t>KYNAPHLTH</t>
  </si>
  <si>
    <t>KLZ_Disk</t>
  </si>
  <si>
    <t>KLZDISK</t>
  </si>
  <si>
    <t>KLZ_Network</t>
  </si>
  <si>
    <t>KLZNET</t>
  </si>
  <si>
    <t>KLZ_CPU</t>
  </si>
  <si>
    <t>KLZCPU</t>
  </si>
  <si>
    <t>KLZ_Process</t>
  </si>
  <si>
    <t>KLZPROC</t>
  </si>
  <si>
    <t>KLZ_VM_Stats</t>
  </si>
  <si>
    <t>KLZVM</t>
  </si>
  <si>
    <t>Web Services Gate Way</t>
  </si>
  <si>
    <t>NT_Process_64</t>
  </si>
  <si>
    <t>NTPROCESS</t>
  </si>
  <si>
    <t>KBN_CPUUSAGE</t>
  </si>
  <si>
    <t>KBNCPUUSAG</t>
  </si>
  <si>
    <t>KBN_HTTPTRANSACTIONS2</t>
  </si>
  <si>
    <t>KBNDPSTAT0</t>
  </si>
  <si>
    <t>KBN_SERVICESSTATUS</t>
  </si>
  <si>
    <t>KBNDPSTAT2</t>
  </si>
  <si>
    <t>KBN_HTTPMEANTRANSACTIONTIME2</t>
  </si>
  <si>
    <t>KBNDPSTAT3</t>
  </si>
  <si>
    <t>KBN_ETHERNETINTERFACE</t>
  </si>
  <si>
    <t>KBNDPSTAT4</t>
  </si>
  <si>
    <t>KBN_NETWORKTRANSMITDATATHROUGHPUT</t>
  </si>
  <si>
    <t>KBNDPSTAT5</t>
  </si>
  <si>
    <t>KBN_NETWORKRECEIVEDATATHROUGHPUT</t>
  </si>
  <si>
    <t>KBNDPSTAT6</t>
  </si>
  <si>
    <t>KBN_FILESYSTEMSTATUS</t>
  </si>
  <si>
    <t>KBNFILESYS</t>
  </si>
  <si>
    <t>KBN_FIRMWAREVERSION</t>
  </si>
  <si>
    <t>KBNFIRMWAR</t>
  </si>
  <si>
    <t>KBN_MEMORYSTATUS</t>
  </si>
  <si>
    <t>KBNMEMORYS</t>
  </si>
  <si>
    <t>KBN_SYSTEMUSAGE</t>
  </si>
  <si>
    <t>KBNSYSTEMU</t>
  </si>
  <si>
    <t>KYNAPP</t>
  </si>
  <si>
    <t>KYNAPSRV</t>
  </si>
  <si>
    <t>KYNAPSST</t>
  </si>
  <si>
    <t>KYNLOGANAL</t>
  </si>
  <si>
    <t>KYNCONTNR</t>
  </si>
  <si>
    <t>KYNDBCONP</t>
  </si>
  <si>
    <t>KYNCNTROP</t>
  </si>
  <si>
    <t>KYNEJB</t>
  </si>
  <si>
    <t>KYNGCACT</t>
  </si>
  <si>
    <t>KYNTRANS</t>
  </si>
  <si>
    <t>AIX_LPAR</t>
  </si>
  <si>
    <t>UNIXLPAR</t>
  </si>
  <si>
    <t>AIX_WPAR_Information</t>
  </si>
  <si>
    <t>UNIXWPARIN</t>
  </si>
  <si>
    <t>AIX_WPAR_CPU</t>
  </si>
  <si>
    <t>UNIXWPARCP</t>
  </si>
  <si>
    <t>AIX_WPAR_Physical_Memory</t>
  </si>
  <si>
    <t>UNIXWPARPM</t>
  </si>
  <si>
    <t>KYNMSGENG</t>
  </si>
  <si>
    <t>KYNSVCOMEL</t>
  </si>
  <si>
    <t>KYNWEBSGW</t>
  </si>
  <si>
    <t>KYNWEBSVC</t>
  </si>
  <si>
    <t>Web Applications</t>
  </si>
  <si>
    <t>Web Services</t>
  </si>
  <si>
    <t>Broker Status</t>
  </si>
  <si>
    <t>KQITBRKS</t>
  </si>
  <si>
    <t>Accounting Message Flow Statistics</t>
  </si>
  <si>
    <t>KQITACMF</t>
  </si>
  <si>
    <t>Execution Group Status</t>
  </si>
  <si>
    <t>KQITEGRS</t>
  </si>
  <si>
    <t>Message Flow Status</t>
  </si>
  <si>
    <t>JVM Resource Statistics</t>
  </si>
  <si>
    <t>KQITRSJV</t>
  </si>
  <si>
    <t>Network</t>
  </si>
  <si>
    <t>UNIXNET</t>
  </si>
  <si>
    <t>Servlets JSPs</t>
  </si>
  <si>
    <t>Thread Pools</t>
  </si>
  <si>
    <t>Messaging Engines</t>
  </si>
  <si>
    <t>Request Analysis</t>
  </si>
  <si>
    <t>NT_IP_Address</t>
  </si>
  <si>
    <t>NTIPADDR</t>
  </si>
  <si>
    <t>Current Queue Manager Status</t>
  </si>
  <si>
    <t>QMCURSTAT</t>
  </si>
  <si>
    <t>Listener Status</t>
  </si>
  <si>
    <t>QMLSSTATUS</t>
  </si>
  <si>
    <t>Queue Data</t>
  </si>
  <si>
    <t>QMQ_DATA</t>
  </si>
  <si>
    <t>Queue Status</t>
  </si>
  <si>
    <t>QMQ_QU_ST</t>
  </si>
  <si>
    <t>QMERRLOG</t>
  </si>
  <si>
    <t>Linux_OS_Config</t>
  </si>
  <si>
    <t>UNIXPS</t>
  </si>
  <si>
    <t>NTCOMPINFO</t>
  </si>
  <si>
    <t>NT_Memory_64</t>
  </si>
  <si>
    <t>NTMEMORY</t>
  </si>
  <si>
    <t>NT_Network_Interface</t>
  </si>
  <si>
    <t>NTNETWRKIN</t>
  </si>
  <si>
    <t>KYNTHRDP</t>
  </si>
  <si>
    <t>KYNREQHIS</t>
  </si>
  <si>
    <t>Machine_Information</t>
  </si>
  <si>
    <t>UNIX_IP_Address</t>
  </si>
  <si>
    <t>UNIXMEM</t>
  </si>
  <si>
    <t>UNIXMACHIN</t>
  </si>
  <si>
    <t>UNIXIPADDR</t>
  </si>
  <si>
    <t>Request Times and Rates</t>
  </si>
  <si>
    <t>Service Component Elements</t>
  </si>
  <si>
    <t>Unix_Memory</t>
  </si>
  <si>
    <t>Garbage Collection Analysis</t>
  </si>
  <si>
    <t>Log Analysis</t>
  </si>
  <si>
    <t>UNIXOS</t>
  </si>
  <si>
    <t>KBN_DOMAINSTATUS</t>
  </si>
  <si>
    <t>KBN_AGENTSTATUS</t>
  </si>
  <si>
    <t>KBN_SQLCONNECTIONS</t>
  </si>
  <si>
    <t>KBN_SERVICESMEMORYSTATUS</t>
  </si>
  <si>
    <t>KBN_MQCONNECTIONS</t>
  </si>
  <si>
    <t>BN</t>
  </si>
  <si>
    <t>LZ</t>
  </si>
  <si>
    <t>MQ</t>
  </si>
  <si>
    <t>Attributes</t>
  </si>
  <si>
    <t>KBNAGENTST</t>
  </si>
  <si>
    <t>KBNDSTATUS</t>
  </si>
  <si>
    <t>KBNMQCON</t>
  </si>
  <si>
    <t>KBNSMSTAT</t>
  </si>
  <si>
    <t>KBNSQLCON</t>
  </si>
  <si>
    <t>QMEVENTC</t>
  </si>
  <si>
    <t>NT</t>
  </si>
  <si>
    <t>QI</t>
  </si>
  <si>
    <t>UX</t>
  </si>
  <si>
    <t>YN</t>
  </si>
  <si>
    <t>Product Code</t>
  </si>
  <si>
    <t>Agent Table Name</t>
  </si>
  <si>
    <t>Upload Interval</t>
  </si>
  <si>
    <t>VarChar Length</t>
  </si>
  <si>
    <t>Upload Length</t>
  </si>
  <si>
    <t>Current Events</t>
  </si>
  <si>
    <t>S</t>
  </si>
  <si>
    <t>M</t>
  </si>
  <si>
    <t>Size parameter</t>
  </si>
  <si>
    <t>Upload bytes per second per agent</t>
  </si>
  <si>
    <t>Upload bytes per second total</t>
  </si>
  <si>
    <t>Assumptions</t>
  </si>
  <si>
    <t>% of VARCHAR fields trimmed</t>
  </si>
  <si>
    <t>VarChar Trim %</t>
  </si>
  <si>
    <t>KBNOBCOUNT</t>
  </si>
  <si>
    <t>KBN_OBJECTSTATUSCOUNT</t>
  </si>
  <si>
    <t>KLZ_System_Statistics</t>
  </si>
  <si>
    <t>KLZSYS</t>
  </si>
  <si>
    <t>Linux_CPU_Config</t>
  </si>
  <si>
    <t>LNXCPUCON</t>
  </si>
  <si>
    <t>NT_Paging_File</t>
  </si>
  <si>
    <t>NTPAGEFILE</t>
  </si>
  <si>
    <t>NT_Objects</t>
  </si>
  <si>
    <t>WTOBJECTS</t>
  </si>
  <si>
    <t>All rights Reserved</t>
  </si>
  <si>
    <t>To use this spreadsheet:</t>
  </si>
  <si>
    <t>Notes and Assumptions:</t>
  </si>
  <si>
    <t>Change history</t>
  </si>
  <si>
    <t>Network overhead / heartbeat</t>
  </si>
  <si>
    <t>Heartbeat</t>
  </si>
  <si>
    <t>Network overhead for upload data</t>
  </si>
  <si>
    <t>Network overhead / upload for pacing</t>
  </si>
  <si>
    <t>One row per interval</t>
  </si>
  <si>
    <t>Number of connected SQL data sources</t>
  </si>
  <si>
    <t>Number of DataPower appliances for this agent</t>
  </si>
  <si>
    <t>Number of proxy services</t>
  </si>
  <si>
    <t>Number of services</t>
  </si>
  <si>
    <t>Number of proxy service classes</t>
  </si>
  <si>
    <t>Number of Ethernet interfaces plus 1</t>
  </si>
  <si>
    <t xml:space="preserve">Number of Ethernet interfaces </t>
  </si>
  <si>
    <t>Number of domains</t>
  </si>
  <si>
    <t xml:space="preserve">Number of connected queue managers </t>
  </si>
  <si>
    <t>Always one row per interval</t>
  </si>
  <si>
    <t>Number of thread pools</t>
  </si>
  <si>
    <t>Number of applications</t>
  </si>
  <si>
    <t>Number of CPU IDs plus 1</t>
  </si>
  <si>
    <t>Number of file systems</t>
  </si>
  <si>
    <t>Number of disk devices in /dev directory</t>
  </si>
  <si>
    <t>Number of network interfaces</t>
  </si>
  <si>
    <t>Top 5 processes for 4 metrics (up to 24)</t>
  </si>
  <si>
    <t>Number of listeners</t>
  </si>
  <si>
    <t>Number of new messages in queue manager error log</t>
  </si>
  <si>
    <t>Number of IP addresses</t>
  </si>
  <si>
    <t>Number of page files</t>
  </si>
  <si>
    <t>Number of processor instances plus 1</t>
  </si>
  <si>
    <t>Number of logical disks</t>
  </si>
  <si>
    <t>Number of physical disks</t>
  </si>
  <si>
    <t>Number of web services</t>
  </si>
  <si>
    <t>Number of application servers</t>
  </si>
  <si>
    <t>Number of WPARs</t>
  </si>
  <si>
    <t>Number of processors (CPU IDs)</t>
  </si>
  <si>
    <t>Number of containers</t>
  </si>
  <si>
    <t>Number of EJB containers</t>
  </si>
  <si>
    <t>Number of J2EE applications across app servers</t>
  </si>
  <si>
    <t>Number of web applications across app servers</t>
  </si>
  <si>
    <t>Number of EJBs</t>
  </si>
  <si>
    <t>Number of datasources</t>
  </si>
  <si>
    <t>Number of new errors in log</t>
  </si>
  <si>
    <t>Number of messaging engines</t>
  </si>
  <si>
    <t>Number of service component elements</t>
  </si>
  <si>
    <t>Number of web service gateways</t>
  </si>
  <si>
    <t>Number of request names (URLs)</t>
  </si>
  <si>
    <t>QMQUEUES</t>
  </si>
  <si>
    <t>Queue Statistics</t>
  </si>
  <si>
    <t>NTLOGINFO</t>
  </si>
  <si>
    <t>NT_Monitored_Logs_Report</t>
  </si>
  <si>
    <t>Top 8 processes for 4 metrics (up to 32)</t>
  </si>
  <si>
    <t>Garbage Collection Cycle</t>
  </si>
  <si>
    <t>KYNGCCYC</t>
  </si>
  <si>
    <t>KLZ_IO_Ext</t>
  </si>
  <si>
    <t>KLZIOEXT</t>
  </si>
  <si>
    <t>Servlet Sessions</t>
  </si>
  <si>
    <t>KYNSERVS</t>
  </si>
  <si>
    <t>KBN_HYPERVISOR</t>
  </si>
  <si>
    <t>KBN_TCPSUMMARY</t>
  </si>
  <si>
    <t>KBN_TCPTABLE</t>
  </si>
  <si>
    <t>KBNHYPERV</t>
  </si>
  <si>
    <t>KBNTCPSUMM</t>
  </si>
  <si>
    <t>KBNTCPTABL</t>
  </si>
  <si>
    <t>Klz_LFAProfiles</t>
  </si>
  <si>
    <t>Klz_Log_File_Status</t>
  </si>
  <si>
    <t>Klz_LogfileProfileEvents</t>
  </si>
  <si>
    <t>KLZLFAPFLS</t>
  </si>
  <si>
    <t>KLZLOGFST</t>
  </si>
  <si>
    <t>KLZLOGPEVT</t>
  </si>
  <si>
    <t>Knt_LFAProfiles</t>
  </si>
  <si>
    <t>Knt_Log_File_Status</t>
  </si>
  <si>
    <t>Knt_LogfileProfileEvents</t>
  </si>
  <si>
    <t>KNTLFAPFLS</t>
  </si>
  <si>
    <t>KNTLOGFST</t>
  </si>
  <si>
    <t>KNTLOGPEVT</t>
  </si>
  <si>
    <t>Kux_LFAProfiles</t>
  </si>
  <si>
    <t>Kux_Log_File_Status</t>
  </si>
  <si>
    <t>Kux_LogfileProfileEvents</t>
  </si>
  <si>
    <t>KUXLFAPFLS</t>
  </si>
  <si>
    <t>KUXLOGFST</t>
  </si>
  <si>
    <t>KUXLOGPEVT</t>
  </si>
  <si>
    <t>Number of TCP connections</t>
  </si>
  <si>
    <t>Number of LFA profiles</t>
  </si>
  <si>
    <t>Number of log files being monitored</t>
  </si>
  <si>
    <t xml:space="preserve">Number of new events </t>
  </si>
  <si>
    <t>Number of channels defined</t>
  </si>
  <si>
    <t xml:space="preserve">Number of current channel instances </t>
  </si>
  <si>
    <t>Number of events in event queues</t>
  </si>
  <si>
    <t>One row per queue manager (=1 on distributed platforms)</t>
  </si>
  <si>
    <t xml:space="preserve">Number of queues </t>
  </si>
  <si>
    <t>Number of message flows for all brokers monitored by agent</t>
  </si>
  <si>
    <t>Number of brokers on host system monitored by agent</t>
  </si>
  <si>
    <t>Number of execution groups for all brokers monitored by agent</t>
  </si>
  <si>
    <t>4 times Number of execution groups (previous line)</t>
  </si>
  <si>
    <t>Queues per queue manager (small &lt;=200, medium &lt; 2000, large &lt; 5000, extra large &gt; 5000)</t>
  </si>
  <si>
    <t>Servlets/JSPs monitored by agent</t>
  </si>
  <si>
    <t>EJBs monitored by agent</t>
  </si>
  <si>
    <t>Size parameter description</t>
  </si>
  <si>
    <t>KLZ_Docker_CPU</t>
  </si>
  <si>
    <t>KLZ_Docker_Info</t>
  </si>
  <si>
    <t>KLZ_Docker_IO</t>
  </si>
  <si>
    <t>KLZ_Docker_Memory</t>
  </si>
  <si>
    <t>KLZ_Docker_Network</t>
  </si>
  <si>
    <t>KLZ_Docker_Processes</t>
  </si>
  <si>
    <t>KLZ_Docker_Stat</t>
  </si>
  <si>
    <t>KLZ_Docker_Version</t>
  </si>
  <si>
    <t>KLZDCKCPU</t>
  </si>
  <si>
    <t>KLZDCKINF</t>
  </si>
  <si>
    <t>KLZDCKIO</t>
  </si>
  <si>
    <t>KLZDCKMEM</t>
  </si>
  <si>
    <t>KLZDCKNET</t>
  </si>
  <si>
    <t>KLZDCKPRC</t>
  </si>
  <si>
    <t>KLZDCKSTAT</t>
  </si>
  <si>
    <t>KLZDCKVER</t>
  </si>
  <si>
    <t>KBN_MQQUEUEMANAGERS</t>
  </si>
  <si>
    <t>KBNMQQM</t>
  </si>
  <si>
    <t>Number of queues / 20</t>
  </si>
  <si>
    <t>Number of servlet sessions across app servers</t>
  </si>
  <si>
    <t>Number of servlets/JSPs across apps servers</t>
  </si>
  <si>
    <t>DB Row Length</t>
  </si>
  <si>
    <t>Rows / Interval</t>
  </si>
  <si>
    <t>Channel Long-Term History</t>
  </si>
  <si>
    <t>Queue Long-Term History</t>
  </si>
  <si>
    <t>QMCH_LH</t>
  </si>
  <si>
    <t>QMQ_LH</t>
  </si>
  <si>
    <t>Number of Docker container CPUs</t>
  </si>
  <si>
    <t>Number of Docker containers</t>
  </si>
  <si>
    <t>Number of Docker container I/O devices</t>
  </si>
  <si>
    <t>Number of Docker container network interfaces</t>
  </si>
  <si>
    <t>Number of Docker container processes</t>
  </si>
  <si>
    <t>The spreadsheet results should be viewed as rough estimates, but should be useful in making configuration planning decisions and in performing sensitivity analysis and what-if exercises.  The actual disk storage required for a given monitoring configuration depends on complex interrelationships among many variables, not all of which have been, or could be, modeled.  It is the responsibility of the user to validate the spreadsheet inputs and outputs.</t>
  </si>
  <si>
    <t>THE TOOL IS PROVIDED "AS IS": IBM CORPORATION DOES NOT GUARANTEE THE PERFORMANCE OF THE TOOL OR THE RESULTS CALCULATED BY THE TOOL.</t>
  </si>
  <si>
    <t>• Input cells are shown in green</t>
  </si>
  <si>
    <t>• Calculated values are shown in yellow</t>
  </si>
  <si>
    <t>• Questions or comments may be directed to jenningt@us.ibm.com and rzimmer@us.ibm.com</t>
  </si>
  <si>
    <t>DataPower</t>
  </si>
  <si>
    <t>WebSphere MQ</t>
  </si>
  <si>
    <t>IBM Integration Bus</t>
  </si>
  <si>
    <t>Linux OS</t>
  </si>
  <si>
    <t>Unix OS</t>
  </si>
  <si>
    <t>WebSphere Applications</t>
  </si>
  <si>
    <t>Windows OS</t>
  </si>
  <si>
    <t>Metrics</t>
  </si>
  <si>
    <t>Average length of metric in database (in bytes)</t>
  </si>
  <si>
    <t>% of total metrics</t>
  </si>
  <si>
    <t>Average number of docker containers per Linux OS</t>
  </si>
  <si>
    <t>Number of queues / 2</t>
  </si>
  <si>
    <t>Allocation Failure</t>
  </si>
  <si>
    <t>Datasources</t>
  </si>
  <si>
    <t>J2C Connection Pools</t>
  </si>
  <si>
    <t>JMS Summary</t>
  </si>
  <si>
    <t>Queue</t>
  </si>
  <si>
    <t>KYNGCAF</t>
  </si>
  <si>
    <t>KYNDATAS</t>
  </si>
  <si>
    <t>KYNJ2C</t>
  </si>
  <si>
    <t>KYNJMSSUM</t>
  </si>
  <si>
    <t>KYNMSGQUE</t>
  </si>
  <si>
    <t>Number of allocation failures (GCs) per minute</t>
  </si>
  <si>
    <t>Number of queues</t>
  </si>
  <si>
    <t>Number of J2EE connection pools</t>
  </si>
  <si>
    <t>IBM Cloud App Management Database Load Projections Spreadsheet</t>
  </si>
  <si>
    <t>• As new agents and product releases become available, we will attempt to update the spreadsheet.</t>
  </si>
  <si>
    <t>• For instructions on using this spreadsheet, refer to the accompanying document, "Using the IBM Cloud App Management Database Load Projections Spreadsheet".</t>
  </si>
  <si>
    <t>• The number of metrics written by each agent type can vary greatly from one environment to another.</t>
  </si>
  <si>
    <t>This spreadsheet is intended as an aid in estimating the rate of metric inserts and the amount of disk space required for agent metrics in the Cloud App Management database.</t>
  </si>
  <si>
    <t>Description of expected metric group rows per interval</t>
  </si>
  <si>
    <t>Total metric group rows uploaded per minute</t>
  </si>
  <si>
    <t>Table Name (Metric Group)</t>
  </si>
  <si>
    <t>v1.0 - 06/27/2018 - Original version for Cloud App Management 2018.2.0</t>
  </si>
  <si>
    <t>NT_Server</t>
  </si>
  <si>
    <t>NT_Server_Work_Queues_64</t>
  </si>
  <si>
    <t>WTSERVER</t>
  </si>
  <si>
    <t>NTSERVERQ</t>
  </si>
  <si>
    <t>Processor instances (cores) * 3 + 1</t>
  </si>
  <si>
    <t>TCP_Statistics</t>
  </si>
  <si>
    <t>TCPSTATS</t>
  </si>
  <si>
    <t>AIX_Physical_Volumes</t>
  </si>
  <si>
    <t>AIX_Volume_Groups</t>
  </si>
  <si>
    <t>UNIXPVOLUM</t>
  </si>
  <si>
    <t>UNIXVOLGRP</t>
  </si>
  <si>
    <t>Number of physical volumes</t>
  </si>
  <si>
    <t>Number of volume groups</t>
  </si>
  <si>
    <t>UD</t>
  </si>
  <si>
    <t>Number of tables</t>
  </si>
  <si>
    <t>KUD_Agent_Event</t>
  </si>
  <si>
    <t>KUD_DB2_Application00</t>
  </si>
  <si>
    <t>KUD_DB2_Buffer_Pool</t>
  </si>
  <si>
    <t>KUD_DB2_HADR</t>
  </si>
  <si>
    <t>KUD_DB2_Database00</t>
  </si>
  <si>
    <t>KUD_DB2_Database01</t>
  </si>
  <si>
    <t>KUD_DB2_IPADDR_TABLE</t>
  </si>
  <si>
    <t>KUD_Tablespace_Auto_Resize</t>
  </si>
  <si>
    <t>DB2_Slow_SQL_Stmts</t>
  </si>
  <si>
    <t>KUD_DB2_System_Overview</t>
  </si>
  <si>
    <t>KUD_DB2_Table</t>
  </si>
  <si>
    <t>KUDAGINF</t>
  </si>
  <si>
    <t>KUDAPPL00</t>
  </si>
  <si>
    <t>KUDBPOOL</t>
  </si>
  <si>
    <t>KUDDB2HADR</t>
  </si>
  <si>
    <t>KUDDBASE00</t>
  </si>
  <si>
    <t>KUDDBASE01</t>
  </si>
  <si>
    <t>KUDIPADDR</t>
  </si>
  <si>
    <t>KUDRESIZ</t>
  </si>
  <si>
    <t>KUDSLSQL00</t>
  </si>
  <si>
    <t>KUDSYSINFO</t>
  </si>
  <si>
    <t>KUDTABLE</t>
  </si>
  <si>
    <t>Number of databases</t>
  </si>
  <si>
    <t>Number of databases (top 5 locklist in use)</t>
  </si>
  <si>
    <t>Number of instances</t>
  </si>
  <si>
    <t>Number of tablespaces (top 5 space used)</t>
  </si>
  <si>
    <t>Number of events</t>
  </si>
  <si>
    <t>Number of database application instances</t>
  </si>
  <si>
    <t>Number of bufferpools</t>
  </si>
  <si>
    <t>Total resources</t>
  </si>
  <si>
    <t>Resource</t>
  </si>
  <si>
    <t>Cloud Resource</t>
  </si>
  <si>
    <t>Number of agents / data collectors</t>
  </si>
  <si>
    <t>Kubernetes containers</t>
  </si>
  <si>
    <t>Kubernetes nodes</t>
  </si>
  <si>
    <t>Kubernetes pods</t>
  </si>
  <si>
    <t>Total agents &amp; data collectors</t>
  </si>
  <si>
    <t>K8</t>
  </si>
  <si>
    <t>Number of containers across all of the pods</t>
  </si>
  <si>
    <t>Number of pods</t>
  </si>
  <si>
    <t>Metric group rows per  interval per agent / data collector</t>
  </si>
  <si>
    <t>Agent / data collector type</t>
  </si>
  <si>
    <t>Resource type with highest count</t>
  </si>
  <si>
    <t>Highest count</t>
  </si>
  <si>
    <t>Kubernetes Cluster</t>
  </si>
  <si>
    <t>Kubernetes Ingress</t>
  </si>
  <si>
    <t>Kubernetes Namespace</t>
  </si>
  <si>
    <t>Kubernetes Node</t>
  </si>
  <si>
    <t>Kubernetes Pod</t>
  </si>
  <si>
    <t>Kubernetes Service</t>
  </si>
  <si>
    <t>Metric Details-</t>
  </si>
  <si>
    <t>Resource Counts-</t>
  </si>
  <si>
    <t>The Resource Counts worksheet is where the calculations for the number of resources created for each resource type are performed.</t>
  </si>
  <si>
    <t>Input parameters</t>
  </si>
  <si>
    <t>KB per second total network traffic from agents to server</t>
  </si>
  <si>
    <t>metrics inserted per minute</t>
  </si>
  <si>
    <t>Results summary (total across agent types)</t>
  </si>
  <si>
    <t>v2018.4 - 11/8/2018 - Original version for Cloud App Management 2018.4.0</t>
  </si>
  <si>
    <t>Metric Summary-</t>
  </si>
  <si>
    <t>On the Metric Summary worksheet, indicate the number of agents of each type that will be in the environment. Agents collect and upload rows of data for different metric groups, and each row can contain multiple metrics.  For agents that can potentially write a large number of rows, the "Size parameter" can be used to reflect the value that is appropriate for the environment, which affects the projections.</t>
  </si>
  <si>
    <t>The Metric Summary worksheet shows the estimated results for metric inserts into the database (total and by agent type) and estimated disk space usage.</t>
  </si>
  <si>
    <t>v2018.4.1 - 12/14/2018 - Updates for Cloud App Management 2018.4.1</t>
  </si>
  <si>
    <t>RZ</t>
  </si>
  <si>
    <t>Oracle</t>
  </si>
  <si>
    <t>KRZ_RDB_ACTIVE_INSTANCE</t>
  </si>
  <si>
    <t>KRZ_RDB_INSTANCES_ACTIVE_RATIO</t>
  </si>
  <si>
    <t>KRZ_RDB_BUFFER_CACHE_RATIO</t>
  </si>
  <si>
    <t>KRZ_RDB_DATAFILE_COUNT</t>
  </si>
  <si>
    <t>KRZ_RDB_TABLES</t>
  </si>
  <si>
    <t>KRZ_RDB_TABLE_SIZE</t>
  </si>
  <si>
    <t>KRZ_RDB_DICTIONARY_CACHE_RATIO</t>
  </si>
  <si>
    <t>KRZ_RDB_GCS_BLOCK_LOST</t>
  </si>
  <si>
    <t>KRZ_RDB_GCS_CR_LATENCY</t>
  </si>
  <si>
    <t>KRZ_RDB_GES_LATENCY</t>
  </si>
  <si>
    <t>KRZ_RDB_INSTANCE_INFO</t>
  </si>
  <si>
    <t>KRZ_RDB_LIBRARY_CACHE_RATIO</t>
  </si>
  <si>
    <t>KRZ_RDB_ASM_DISK</t>
  </si>
  <si>
    <t>KRZ_RDB_ASM_DISKIOSTAT</t>
  </si>
  <si>
    <t>KRZ_RDB_ALERT_LOG_SUMMARY</t>
  </si>
  <si>
    <t>KRZ_RDB_LOCK_STATISTICS</t>
  </si>
  <si>
    <t>KRZ_RDB_PROCESS_DETAIL</t>
  </si>
  <si>
    <t>KRZ_RDB_PROCESS_SUMMARY</t>
  </si>
  <si>
    <t>KRZ_RDB_RESOURCE_LIMITATION</t>
  </si>
  <si>
    <t>KRZ_SERVER_INFO</t>
  </si>
  <si>
    <t>KRZ_RDB_SGA_OVERVIEW</t>
  </si>
  <si>
    <t>KRZ_RDB_TOP_SQL</t>
  </si>
  <si>
    <t>KRZ_RDB_TSFILE_METRIC</t>
  </si>
  <si>
    <t>KRZ_RDB_TABLESPACENORMAL_USAGE</t>
  </si>
  <si>
    <t>KRZ_RDB_TABLESPACE_OVERVIEW</t>
  </si>
  <si>
    <t>KRZ_RDB_TABLESPACETEMP_USAGE</t>
  </si>
  <si>
    <t>KRZACTINS</t>
  </si>
  <si>
    <t>KRZACTINSR</t>
  </si>
  <si>
    <t>KRZBUFCART</t>
  </si>
  <si>
    <t>KRZDAFCOUT</t>
  </si>
  <si>
    <t>KRZDBTABLS</t>
  </si>
  <si>
    <t>KRZDBTBSZ</t>
  </si>
  <si>
    <t>KRZDICCART</t>
  </si>
  <si>
    <t>KRZGCSBLO</t>
  </si>
  <si>
    <t>KRZGCSCRL</t>
  </si>
  <si>
    <t>KRZGESLAT</t>
  </si>
  <si>
    <t>KRZINSTINF</t>
  </si>
  <si>
    <t>KRZLIBCART</t>
  </si>
  <si>
    <t>KRZRAMDISK</t>
  </si>
  <si>
    <t>KRZRAMDKIO</t>
  </si>
  <si>
    <t>KRZRDBLOGS</t>
  </si>
  <si>
    <t>KRZRDBLS</t>
  </si>
  <si>
    <t>KRZRDBPROD</t>
  </si>
  <si>
    <t>KRZRDBPROS</t>
  </si>
  <si>
    <t>KRZRESLIMN</t>
  </si>
  <si>
    <t>KRZSERVERI</t>
  </si>
  <si>
    <t>KRZSGAOVEW</t>
  </si>
  <si>
    <t>KRZTOPSQL</t>
  </si>
  <si>
    <t>KRZTSFMTC</t>
  </si>
  <si>
    <t>KRZTSNLUE</t>
  </si>
  <si>
    <t>KRZTSOVEW</t>
  </si>
  <si>
    <t>KRZTSTPUE</t>
  </si>
  <si>
    <t>Application servers monitored by agent</t>
  </si>
  <si>
    <t>Physical disks monitored by agent</t>
  </si>
  <si>
    <t>Number of active instances</t>
  </si>
  <si>
    <t>Number of resources</t>
  </si>
  <si>
    <t>Number of tablespaces</t>
  </si>
  <si>
    <t>Number of disks</t>
  </si>
  <si>
    <t>Number of locks</t>
  </si>
  <si>
    <t>Number of processes</t>
  </si>
  <si>
    <t>Number of top SQL statements</t>
  </si>
  <si>
    <t>Oracle Instance</t>
  </si>
  <si>
    <t>Oracle Database</t>
  </si>
  <si>
    <t>Number of IP addresses used by Db2 server</t>
  </si>
  <si>
    <t>HU</t>
  </si>
  <si>
    <t>IBM HTTP Server</t>
  </si>
  <si>
    <t>KHU_SERVER_INFO</t>
  </si>
  <si>
    <t>KHU_WEBSITE</t>
  </si>
  <si>
    <t>KHU_WEB_SERVER</t>
  </si>
  <si>
    <t>KHUSVRINFO</t>
  </si>
  <si>
    <t>KHUWEBSITE</t>
  </si>
  <si>
    <t>KHUWEBSVR</t>
  </si>
  <si>
    <t>One row for server</t>
  </si>
  <si>
    <t>Number of websites serviced per HTTP server</t>
  </si>
  <si>
    <t>Linux KVM</t>
  </si>
  <si>
    <t>Tomcat</t>
  </si>
  <si>
    <t>VMware VI</t>
  </si>
  <si>
    <t>Domains monitored by agent</t>
  </si>
  <si>
    <t>Tables monitored by agent</t>
  </si>
  <si>
    <t>Message flows for all brokers monitored by agent</t>
  </si>
  <si>
    <t>Filesystems monitored by agent</t>
  </si>
  <si>
    <t>VMs monitored by agent</t>
  </si>
  <si>
    <t>OT</t>
  </si>
  <si>
    <t>VM</t>
  </si>
  <si>
    <t>V1</t>
  </si>
  <si>
    <t>HV</t>
  </si>
  <si>
    <t>KHV_AVAILABILITY</t>
  </si>
  <si>
    <t>KHV_HYPER_V_SERVER_DISK</t>
  </si>
  <si>
    <t>KHV_HYPER_V_SUMMARY</t>
  </si>
  <si>
    <t>KHV_HYPERVISOR</t>
  </si>
  <si>
    <t>KHV_PROCESSOR</t>
  </si>
  <si>
    <t>KHV_VIRTUAL_MACHINE</t>
  </si>
  <si>
    <t>KHV_VIRTUAL_MACHINE_DETAILS</t>
  </si>
  <si>
    <t>KHVAVAIL</t>
  </si>
  <si>
    <t>KHVHVSDISK</t>
  </si>
  <si>
    <t>KHVHYPERV</t>
  </si>
  <si>
    <t>KHVHYPERVI</t>
  </si>
  <si>
    <t>KHVGETPRO0</t>
  </si>
  <si>
    <t>KHVGETVIR0</t>
  </si>
  <si>
    <t>KHVVMOSJOI</t>
  </si>
  <si>
    <t>Microsoft Hyper-V Server</t>
  </si>
  <si>
    <t>Number of application components</t>
  </si>
  <si>
    <t>Number of logical disks across all virtual machines</t>
  </si>
  <si>
    <t>Number of virtual machines</t>
  </si>
  <si>
    <t>Number of garbage collector types</t>
  </si>
  <si>
    <t>Number of J2EE applications</t>
  </si>
  <si>
    <t>Number of servlets</t>
  </si>
  <si>
    <t>OQ</t>
  </si>
  <si>
    <t>Microsoft SQL Server</t>
  </si>
  <si>
    <t>MS_SQL_Availability_Database_Details</t>
  </si>
  <si>
    <t>MS_SQL_Availability_Database_Summary</t>
  </si>
  <si>
    <t>MS_SQL_Availability_Groups_Details</t>
  </si>
  <si>
    <t>MS_SQL_Availability_Groups_Summary</t>
  </si>
  <si>
    <t>MS_SQL_Availability_Replicas_Status</t>
  </si>
  <si>
    <t>MS_SQL_Availability_Replicas_Status_Summary</t>
  </si>
  <si>
    <t>MS_SQL_Database_Detail</t>
  </si>
  <si>
    <t>MS_SQL_Database_Summary</t>
  </si>
  <si>
    <t>MS_SQL_Device_Detail</t>
  </si>
  <si>
    <t>MS_SQL_Expensive_Query_Plans</t>
  </si>
  <si>
    <t>MS_SQL_Job_Detail</t>
  </si>
  <si>
    <t>MS_SQL_Job_Summary</t>
  </si>
  <si>
    <t>MS_SQL_Lock_Conflict_Detail</t>
  </si>
  <si>
    <t>MS_SQL_Lock_Detail</t>
  </si>
  <si>
    <t>MS_SQL_Lock_Resource_Type_Summary</t>
  </si>
  <si>
    <t>MS_SQL_Lock_Summary</t>
  </si>
  <si>
    <t>MS_SQL_Memory_Manager</t>
  </si>
  <si>
    <t>MS_SQL_Problem_Detail</t>
  </si>
  <si>
    <t>MS_SQL_Problem_Summary</t>
  </si>
  <si>
    <t>MS_SQL_Process_Detail</t>
  </si>
  <si>
    <t>MS_SQL_Process_Summary</t>
  </si>
  <si>
    <t>MS_SQL_Server_Detail</t>
  </si>
  <si>
    <t>MS_SQL_Server_Enterprise_View</t>
  </si>
  <si>
    <t>MS_SQL_Server_Properties</t>
  </si>
  <si>
    <t>MS_SQL_Server_Summary</t>
  </si>
  <si>
    <t>MS_SQL_Server_Transactions_Summary</t>
  </si>
  <si>
    <t>MS_SQL_Services_Detail</t>
  </si>
  <si>
    <t>MS_SQL_Statistics_Detail</t>
  </si>
  <si>
    <t>MS_SQL_Statistics_Summary</t>
  </si>
  <si>
    <t>MS_SQL_Table_Detail</t>
  </si>
  <si>
    <t>KOQAVDBD</t>
  </si>
  <si>
    <t>KOQADBSU</t>
  </si>
  <si>
    <t>KOQGRPDT</t>
  </si>
  <si>
    <t>KOQGRPSM</t>
  </si>
  <si>
    <t>KOQAVARS</t>
  </si>
  <si>
    <t>KOQAVRSU</t>
  </si>
  <si>
    <t>KOQDBD</t>
  </si>
  <si>
    <t>KOQDBS</t>
  </si>
  <si>
    <t>KOQDEVD</t>
  </si>
  <si>
    <t>KOQEXPQP</t>
  </si>
  <si>
    <t>KOQJOBD</t>
  </si>
  <si>
    <t>KOQJOBS</t>
  </si>
  <si>
    <t>KOQLOCK</t>
  </si>
  <si>
    <t>KOQLOCKS</t>
  </si>
  <si>
    <t>KOQLRTS</t>
  </si>
  <si>
    <t>KOQLOKSU</t>
  </si>
  <si>
    <t>KOQMEMGR</t>
  </si>
  <si>
    <t>KOQPROBD</t>
  </si>
  <si>
    <t>KOQPROBS</t>
  </si>
  <si>
    <t>KOQPRCD</t>
  </si>
  <si>
    <t>KOQPRCS</t>
  </si>
  <si>
    <t>KOQSRVD</t>
  </si>
  <si>
    <t>KOQSRVRE</t>
  </si>
  <si>
    <t>KOQSVRPR</t>
  </si>
  <si>
    <t>KOQSRVS</t>
  </si>
  <si>
    <t>KOQSTRNS</t>
  </si>
  <si>
    <t>KOQSRVCD</t>
  </si>
  <si>
    <t>KOQSTATD</t>
  </si>
  <si>
    <t>KOQSTATS</t>
  </si>
  <si>
    <t>KOQTBLD</t>
  </si>
  <si>
    <t>Number of availability databases</t>
  </si>
  <si>
    <t>Number of availability groups</t>
  </si>
  <si>
    <t>Number of availability replicas</t>
  </si>
  <si>
    <t>Number of devices for databases</t>
  </si>
  <si>
    <t>Number of SQL Server jobs</t>
  </si>
  <si>
    <t>Number of processes blocked on a lock request</t>
  </si>
  <si>
    <t>Number of locks held</t>
  </si>
  <si>
    <t>Number of resources that the SQL Server can lock</t>
  </si>
  <si>
    <t>Number of SQL server instances</t>
  </si>
  <si>
    <t>Number of new error messages</t>
  </si>
  <si>
    <t>Number of processes using SQL server</t>
  </si>
  <si>
    <t>Number of SQL server services</t>
  </si>
  <si>
    <t xml:space="preserve">Number of statistics </t>
  </si>
  <si>
    <t>KOT_CLUSTER</t>
  </si>
  <si>
    <t>KOT_GARBAGECOLLECTOR</t>
  </si>
  <si>
    <t>KOT_GARBAGECOLLECTOR_RUNTIME</t>
  </si>
  <si>
    <t>KOT_J2EEAPPLICATION</t>
  </si>
  <si>
    <t>KOT_J2EEAPPLICATION_RUNTIME</t>
  </si>
  <si>
    <t>KOT_MEMORY</t>
  </si>
  <si>
    <t>KOT_OPERATINGSYSTEM</t>
  </si>
  <si>
    <t>KOT_OPERATINGSYSTEM_RUNTIME</t>
  </si>
  <si>
    <t>KOT_REQUESTPROCESSOR</t>
  </si>
  <si>
    <t>KOT_RUNTIME</t>
  </si>
  <si>
    <t>KOT_SERVER</t>
  </si>
  <si>
    <t>KOT_SERVLET</t>
  </si>
  <si>
    <t>KOT_SERVLET_RUNTIME</t>
  </si>
  <si>
    <t>KOT_SESSIONMGR</t>
  </si>
  <si>
    <t>KOT_STRINGCACHE</t>
  </si>
  <si>
    <t>KOT_THREADPOOL</t>
  </si>
  <si>
    <t>Number of request processors</t>
  </si>
  <si>
    <t>Number of session managers</t>
  </si>
  <si>
    <t>KOTCLUST</t>
  </si>
  <si>
    <t>KOTGARBAGE</t>
  </si>
  <si>
    <t>KOTGARBAG0</t>
  </si>
  <si>
    <t>KOTJ2EEAPP</t>
  </si>
  <si>
    <t>KOTJ2EEAP0</t>
  </si>
  <si>
    <t>KOTMEMORY</t>
  </si>
  <si>
    <t>KOTOPERATI</t>
  </si>
  <si>
    <t>KOTOPERAT0</t>
  </si>
  <si>
    <t>KOTREQUEST</t>
  </si>
  <si>
    <t>KOTRUNTIME</t>
  </si>
  <si>
    <t>KOTSERVER</t>
  </si>
  <si>
    <t>KOTSERVLET</t>
  </si>
  <si>
    <t>KOTSERVLE0</t>
  </si>
  <si>
    <t>KOTSESSMGR</t>
  </si>
  <si>
    <t>KOTSTRINGC</t>
  </si>
  <si>
    <t>KOTTHREADP</t>
  </si>
  <si>
    <t>Q7</t>
  </si>
  <si>
    <t>Microsoft IIS</t>
  </si>
  <si>
    <t>QE</t>
  </si>
  <si>
    <t>Microsoft .NET</t>
  </si>
  <si>
    <t>KQ7_AVAILABILITY</t>
  </si>
  <si>
    <t>KQ7_IIS_APPLICATION_POOLS_DETAILS</t>
  </si>
  <si>
    <t>KQ7_IIS_APPLICATION_POOLS_SETTING</t>
  </si>
  <si>
    <t>KQ7_IIS_FTP_SITES_DETAIL</t>
  </si>
  <si>
    <t>KQ7_IIS_VERSION_INFORMATION</t>
  </si>
  <si>
    <t>KQ7_IIS_WEB_SERVER_STATUS</t>
  </si>
  <si>
    <t>KQ7_IIS_WEB_SITES_DETAIL</t>
  </si>
  <si>
    <t>KQ7_WEB_SERVICE</t>
  </si>
  <si>
    <t>KQE_ASP_NET_APPS_ERROR_FILTER</t>
  </si>
  <si>
    <t>KQE_ASP_NET_APPS_FILTER</t>
  </si>
  <si>
    <t>KQE_DATABASE_CALL_DETAILS</t>
  </si>
  <si>
    <t>KQE_DATABASE_CALL_SUMMARY</t>
  </si>
  <si>
    <t>KQE_HTTP_OPERATION_LEVEL_DATA</t>
  </si>
  <si>
    <t>KQE_IIS_WEB_SITES_DETAIL</t>
  </si>
  <si>
    <t>KQE_NET_CLR_EXCEPTIONS</t>
  </si>
  <si>
    <t>KQE_NET_CLR_JIT</t>
  </si>
  <si>
    <t>KQE_NET_CLR_MEMORY</t>
  </si>
  <si>
    <t>KQE_NET_CLR_THREADS</t>
  </si>
  <si>
    <t>KQE_NET_PROCESS</t>
  </si>
  <si>
    <t>KQE_SERVICE_MODEL_SERVICE_FILTER</t>
  </si>
  <si>
    <t>KQE_WCF_OPERATION_LEVEL_DATA</t>
  </si>
  <si>
    <t>KQ7_APPLICATION_POOL_WAS</t>
  </si>
  <si>
    <t>KQ7_FTP_SERVICE</t>
  </si>
  <si>
    <t>KQ7_IIS_FTP_SERVER_STATUS</t>
  </si>
  <si>
    <t>KQ7_IISSVRINFO</t>
  </si>
  <si>
    <t>KQ7_MICROSOFT_FTP_SERVICE</t>
  </si>
  <si>
    <t>KQ7_W3SVC_W3WP</t>
  </si>
  <si>
    <t>KQ7_WEBSITES_W3C_LOGS</t>
  </si>
  <si>
    <t>KQE_SLOWIISREQUESTS</t>
  </si>
  <si>
    <t>Number of application pools</t>
  </si>
  <si>
    <t>Number of FTP sites</t>
  </si>
  <si>
    <t>Number of web sites</t>
  </si>
  <si>
    <t>KQ7APPLWAS</t>
  </si>
  <si>
    <t>KQ7AVAIL</t>
  </si>
  <si>
    <t>KQ7FTPSERV</t>
  </si>
  <si>
    <t>KQ7APPPOOL</t>
  </si>
  <si>
    <t>KQ7IISAPPL</t>
  </si>
  <si>
    <t>KQ7IISFTPM</t>
  </si>
  <si>
    <t>KQ7FSITDTL</t>
  </si>
  <si>
    <t>KQ7IISWEBI</t>
  </si>
  <si>
    <t>KQ7IISWEB1</t>
  </si>
  <si>
    <t>KQ7WSITDTL</t>
  </si>
  <si>
    <t>KQ7IISSVR</t>
  </si>
  <si>
    <t>KQ7WIN32P1</t>
  </si>
  <si>
    <t>KQ7WIN32PE</t>
  </si>
  <si>
    <t>KQ7WEBSERV</t>
  </si>
  <si>
    <t>KQ7WW3CLOG</t>
  </si>
  <si>
    <t>KQEASPNEF2</t>
  </si>
  <si>
    <t>KQEASPNETF</t>
  </si>
  <si>
    <t>KQEDBCALLS</t>
  </si>
  <si>
    <t>KQEDBSUMM</t>
  </si>
  <si>
    <t>KQEHTTPREQ</t>
  </si>
  <si>
    <t>KQEWSITDTL</t>
  </si>
  <si>
    <t>KQENETCLRE</t>
  </si>
  <si>
    <t>KQENETCLRJ</t>
  </si>
  <si>
    <t>KQENETCLRM</t>
  </si>
  <si>
    <t>KQENETCLR0</t>
  </si>
  <si>
    <t>KQENETPROC</t>
  </si>
  <si>
    <t>KQESERMSER</t>
  </si>
  <si>
    <t>KQESLIISRS</t>
  </si>
  <si>
    <t>KQEWCFOPER</t>
  </si>
  <si>
    <t>Number of ASP.NET applications with errors</t>
  </si>
  <si>
    <t>Number of ASP.NET applications</t>
  </si>
  <si>
    <t>Number of .NET applications</t>
  </si>
  <si>
    <t>Number of .NET processes</t>
  </si>
  <si>
    <t>Number of WCF services</t>
  </si>
  <si>
    <t>Accounting Node Statistics</t>
  </si>
  <si>
    <t>Accounting Terminal Statistics</t>
  </si>
  <si>
    <t>KQITACND</t>
  </si>
  <si>
    <t>KQITACTR</t>
  </si>
  <si>
    <t>If terminal statistics enabled, ~4 times number of nodes</t>
  </si>
  <si>
    <t>If node statistics enabled, ~30 times number of flows</t>
  </si>
  <si>
    <t>Solaris_Zones</t>
  </si>
  <si>
    <t>UNIXSOLZON</t>
  </si>
  <si>
    <t>Number of Solaris zones</t>
  </si>
  <si>
    <t>KV1_CLUSTERS</t>
  </si>
  <si>
    <t>KV1_DATA_CENTER</t>
  </si>
  <si>
    <t>KV1_DISKS</t>
  </si>
  <si>
    <t>KV1_DISKS_SNAPSHOT</t>
  </si>
  <si>
    <t>KV1_HOST_CPU</t>
  </si>
  <si>
    <t>KV1_HOST_MEMORY</t>
  </si>
  <si>
    <t>KV1_HOST_NETWORKS</t>
  </si>
  <si>
    <t>KV1_HOSTS</t>
  </si>
  <si>
    <t>KV1_STORAGE_POOLS</t>
  </si>
  <si>
    <t>KV1_VIRTUAL_MACHINE_DISK_PERF</t>
  </si>
  <si>
    <t>KV1_VIRTUAL_MACHINE_NETWORKS</t>
  </si>
  <si>
    <t>KV1_VIRTUAL_MACHINES</t>
  </si>
  <si>
    <t>KVM_CLUSTERED_DATASTORES</t>
  </si>
  <si>
    <t>KVM_CLUSTERED_SERVERS</t>
  </si>
  <si>
    <t>KVM_CLUSTERED_VIRTUAL_MACHINES</t>
  </si>
  <si>
    <t>KVM_CLUSTERS</t>
  </si>
  <si>
    <t>KVM_DATACENTERS</t>
  </si>
  <si>
    <t>KVM_DATASTORES</t>
  </si>
  <si>
    <t>KVM_EVENTS</t>
  </si>
  <si>
    <t>KVM_RESOURCE_POOL_CPU</t>
  </si>
  <si>
    <t>KVM_SERVER</t>
  </si>
  <si>
    <t>KVM_SERVER_DATASTORE</t>
  </si>
  <si>
    <t>KVM_SERVER_DISK</t>
  </si>
  <si>
    <t>KVM_SERVER_MEMORY</t>
  </si>
  <si>
    <t>KVM_SERVER_NETWORK</t>
  </si>
  <si>
    <t>KVM_SERVER_VM_DATASTORE_UTILIZATION</t>
  </si>
  <si>
    <t>KVM_TOPOLOGY</t>
  </si>
  <si>
    <t>KVM_TRIGGERED_ALARMS</t>
  </si>
  <si>
    <t>KVM_VCENTERS</t>
  </si>
  <si>
    <t>KVM_VIRTUAL_MACHINES</t>
  </si>
  <si>
    <t>KVM_VM_DATASTORE_UTILIZATION</t>
  </si>
  <si>
    <t>KVM_VM_DISK_PERFORMANCE</t>
  </si>
  <si>
    <t>KVM_VM_MEMORY</t>
  </si>
  <si>
    <t>KVM_VM_NETWORK</t>
  </si>
  <si>
    <t>KVM_VM_PARTITION</t>
  </si>
  <si>
    <t>KV1CLUSTER</t>
  </si>
  <si>
    <t>KV1DCENTER</t>
  </si>
  <si>
    <t>KV1DISKS</t>
  </si>
  <si>
    <t>KV1DSNAP</t>
  </si>
  <si>
    <t>KV1HOSTCG</t>
  </si>
  <si>
    <t>KV1HOSTMG</t>
  </si>
  <si>
    <t>KV1HOSTNWG</t>
  </si>
  <si>
    <t>KV1HOSTAG</t>
  </si>
  <si>
    <t>KV1STGPLAG</t>
  </si>
  <si>
    <t>KV1VMDPAG</t>
  </si>
  <si>
    <t>KV1VMNWG</t>
  </si>
  <si>
    <t>KV1VMACHAG</t>
  </si>
  <si>
    <t>KVMCLTRDST</t>
  </si>
  <si>
    <t>KVMCLTRSRV</t>
  </si>
  <si>
    <t>KVMCLTRVMS</t>
  </si>
  <si>
    <t>KVMCLUSTRT</t>
  </si>
  <si>
    <t>KVMDCTRS</t>
  </si>
  <si>
    <t>KVMDSTORES</t>
  </si>
  <si>
    <t>KVMIRAEVNT</t>
  </si>
  <si>
    <t>KVMRSPOOLC</t>
  </si>
  <si>
    <t>KVMSERVERG</t>
  </si>
  <si>
    <t>KVMSERVRDS</t>
  </si>
  <si>
    <t>KVMSERVERD</t>
  </si>
  <si>
    <t>KVMSERVERM</t>
  </si>
  <si>
    <t>KVMSERVERN</t>
  </si>
  <si>
    <t>KVMSVMDSUT</t>
  </si>
  <si>
    <t>KVMTOPO</t>
  </si>
  <si>
    <t>KVMALARMS</t>
  </si>
  <si>
    <t>KVMVCENTER</t>
  </si>
  <si>
    <t>KVMVM_GEN</t>
  </si>
  <si>
    <t>KVMVMDSUTL</t>
  </si>
  <si>
    <t>KVMVMDKPRF</t>
  </si>
  <si>
    <t>KVMVM_MEM</t>
  </si>
  <si>
    <t>KVMVM_NET</t>
  </si>
  <si>
    <t>KVMVM_PART</t>
  </si>
  <si>
    <t>Number of clusters</t>
  </si>
  <si>
    <t>Number of disk snapshots</t>
  </si>
  <si>
    <t>Number of host CPUs</t>
  </si>
  <si>
    <t>Number of hosts</t>
  </si>
  <si>
    <t>Number of host network interfaces</t>
  </si>
  <si>
    <t>Number of hosts in cluster</t>
  </si>
  <si>
    <t>Number of storage pools across KVM hosts</t>
  </si>
  <si>
    <t>Number of VM disks</t>
  </si>
  <si>
    <t>Number of VM network interfaces</t>
  </si>
  <si>
    <t>Number of VMs across KVM hosts</t>
  </si>
  <si>
    <t>Number of datastores in cluster</t>
  </si>
  <si>
    <t>Number of ESX servers in cluster</t>
  </si>
  <si>
    <t>Number of VMs in cluster</t>
  </si>
  <si>
    <t>One row for the cluster monitored by the agent</t>
  </si>
  <si>
    <t>Number of datacenters</t>
  </si>
  <si>
    <t>Number of datastores</t>
  </si>
  <si>
    <t>One row for the data center monitored by the agent</t>
  </si>
  <si>
    <t>Number of ESX servers</t>
  </si>
  <si>
    <t>Sum of datastores used across ESX servers</t>
  </si>
  <si>
    <t>Number of ESX server network interfaces</t>
  </si>
  <si>
    <t>Sum of datastores used across VMs</t>
  </si>
  <si>
    <t>Number of alarms triggered during interval</t>
  </si>
  <si>
    <t>Number of virtual centers (for 1 agent, should be 1)</t>
  </si>
  <si>
    <t xml:space="preserve">Number of VMs </t>
  </si>
  <si>
    <t>Number of nodes (or managed systems)</t>
  </si>
  <si>
    <t>Number of VM disk partitions</t>
  </si>
  <si>
    <t>WebSphere XS Catalog</t>
  </si>
  <si>
    <t>WebSphere XS Container</t>
  </si>
  <si>
    <t>WebSphere XS Grid</t>
  </si>
  <si>
    <t>WebSphere XS Grid Placement</t>
  </si>
  <si>
    <t>WebSphere XS Map</t>
  </si>
  <si>
    <t>WebSphere XS Server</t>
  </si>
  <si>
    <t>WebSphere XS Shard</t>
  </si>
  <si>
    <t>WebSphere XS Thread Pool</t>
  </si>
  <si>
    <t>KYNGZCAT</t>
  </si>
  <si>
    <t>KYNGZCONT</t>
  </si>
  <si>
    <t>KYNGZRID</t>
  </si>
  <si>
    <t>KYNGZGRPLC</t>
  </si>
  <si>
    <t>KYNGZMAP</t>
  </si>
  <si>
    <t>KYNGZSERV</t>
  </si>
  <si>
    <t>KYNGZSHARD</t>
  </si>
  <si>
    <t>KYNGZPOOL</t>
  </si>
  <si>
    <t>Number of catalog services</t>
  </si>
  <si>
    <t>Number of server name subnodes</t>
  </si>
  <si>
    <t>Number of grid zone subnodes</t>
  </si>
  <si>
    <t>Copyright IBM Corp. 2019</t>
  </si>
  <si>
    <t>DataPower Gateways</t>
  </si>
  <si>
    <t>Hyper-V Server</t>
  </si>
  <si>
    <t>Linux Systems</t>
  </si>
  <si>
    <t>MQ Channels</t>
  </si>
  <si>
    <t>MQ Queue Managers</t>
  </si>
  <si>
    <t>MQ Queues</t>
  </si>
  <si>
    <t>Windows Systems</t>
  </si>
  <si>
    <t>MSSQL Database</t>
  </si>
  <si>
    <t>MSSQL Instance</t>
  </si>
  <si>
    <t>Tomcat Application Server</t>
  </si>
  <si>
    <t>Tomcat Cluster</t>
  </si>
  <si>
    <t>J2EE applications</t>
  </si>
  <si>
    <t>IIS Applications</t>
  </si>
  <si>
    <t>IIS Servers</t>
  </si>
  <si>
    <t>Number of servers</t>
  </si>
  <si>
    <t>IIB Integration Servers</t>
  </si>
  <si>
    <t>IIB Message Brokers</t>
  </si>
  <si>
    <t>DB2 Databases</t>
  </si>
  <si>
    <t>DB2 Instances</t>
  </si>
  <si>
    <t>DB2</t>
  </si>
  <si>
    <t>UNIX Systems</t>
  </si>
  <si>
    <t>Linux KVM Clusters</t>
  </si>
  <si>
    <t>Linux KVM VM Host Servers</t>
  </si>
  <si>
    <t>VMware Clusters</t>
  </si>
  <si>
    <t>VMware ESX Servers</t>
  </si>
  <si>
    <t>WebSphere Application Servers</t>
  </si>
  <si>
    <t>WebSphere Clusters</t>
  </si>
  <si>
    <t>.Net Application Runtime</t>
  </si>
  <si>
    <t>J2SE Application Runtime</t>
  </si>
  <si>
    <t>Kubernetes Application CRD</t>
  </si>
  <si>
    <t>Kubernetes Cron Job</t>
  </si>
  <si>
    <t>Kubernetes Daemon Set</t>
  </si>
  <si>
    <t>Kubernetes Deployment</t>
  </si>
  <si>
    <t>Kubernetes Job</t>
  </si>
  <si>
    <t>Kubernetes Stateful Set</t>
  </si>
  <si>
    <t>Node Application Runtime</t>
  </si>
  <si>
    <t>WebSphere Application Server Liberty</t>
  </si>
  <si>
    <t>J2SE application</t>
  </si>
  <si>
    <t>Node.js application</t>
  </si>
  <si>
    <t>Liberty application</t>
  </si>
  <si>
    <t>Data collectors</t>
  </si>
  <si>
    <t>Results by agent/data collector type</t>
  </si>
  <si>
    <t>J2</t>
  </si>
  <si>
    <t>NJ</t>
  </si>
  <si>
    <t>k8sCluster</t>
  </si>
  <si>
    <t>k8sContainer</t>
  </si>
  <si>
    <t>k8sDaemonSet</t>
  </si>
  <si>
    <t>k8sDeployment</t>
  </si>
  <si>
    <t>k8sJob</t>
  </si>
  <si>
    <t>k8sNode</t>
  </si>
  <si>
    <t>k8sPod</t>
  </si>
  <si>
    <t>k8sPodVolume</t>
  </si>
  <si>
    <t>k8sReplicaSet</t>
  </si>
  <si>
    <t>k8sStatefulSet</t>
  </si>
  <si>
    <t>Kubernete clusters</t>
  </si>
  <si>
    <t>Kubernetes daemon sets</t>
  </si>
  <si>
    <t>Kubernetes deployments</t>
  </si>
  <si>
    <t>Kubernetes jobs</t>
  </si>
  <si>
    <t>Kubernetes pod volumes</t>
  </si>
  <si>
    <t>Kubernetes replica sets</t>
  </si>
  <si>
    <t>Kubernetes stateful sets</t>
  </si>
  <si>
    <t>Number of stateful sets</t>
  </si>
  <si>
    <t>Number of replica sets</t>
  </si>
  <si>
    <t>Number of pod volumes</t>
  </si>
  <si>
    <t>Number of nodes</t>
  </si>
  <si>
    <t>Number of deployments</t>
  </si>
  <si>
    <t>Number of jobs</t>
  </si>
  <si>
    <t>Number of daemon sets</t>
  </si>
  <si>
    <t>Resources per agent / data collector</t>
  </si>
  <si>
    <t>Agent / data collectort type</t>
  </si>
  <si>
    <t>LD</t>
  </si>
  <si>
    <t>Metric group rows uploaded per minute per agent / data collector</t>
  </si>
  <si>
    <t>Upload bytes per second per agent / data collector</t>
  </si>
  <si>
    <t>Agents</t>
  </si>
  <si>
    <t>J2SE</t>
  </si>
  <si>
    <t>JVM statistics</t>
  </si>
  <si>
    <t>One row per JVM</t>
  </si>
  <si>
    <t>jvmStats</t>
  </si>
  <si>
    <t>WAS Liberty</t>
  </si>
  <si>
    <t>applicationServer</t>
  </si>
  <si>
    <t>containerObjectPools</t>
  </si>
  <si>
    <t>dbConnectionPools</t>
  </si>
  <si>
    <t>ejbContainers</t>
  </si>
  <si>
    <t>enterpriseJavaBeans</t>
  </si>
  <si>
    <t>errorMetrics</t>
  </si>
  <si>
    <t>gcCycle</t>
  </si>
  <si>
    <t>JVM</t>
  </si>
  <si>
    <t>requestAnalysis</t>
  </si>
  <si>
    <t>requestMetrics</t>
  </si>
  <si>
    <t>saturations</t>
  </si>
  <si>
    <t>servletsJsps</t>
  </si>
  <si>
    <t>threadPools</t>
  </si>
  <si>
    <t>threadPoolSummary</t>
  </si>
  <si>
    <t>webApplication</t>
  </si>
  <si>
    <t>webServices</t>
  </si>
  <si>
    <t>webServicesGateway</t>
  </si>
  <si>
    <t>Number of servlets/JSPs across app servers</t>
  </si>
  <si>
    <t>One row for app server</t>
  </si>
  <si>
    <t>One row per GC cycle (assumes one per interval)</t>
  </si>
  <si>
    <t>Number of resources saturated (threadpools, memory, heap, etc.)</t>
  </si>
  <si>
    <t>Node.js</t>
  </si>
  <si>
    <t>eventLoop</t>
  </si>
  <si>
    <t>loop</t>
  </si>
  <si>
    <t>requestsSummary</t>
  </si>
  <si>
    <t>nodeApplicationRuntime</t>
  </si>
  <si>
    <t>12 rows per interval (5 second heartbeat)</t>
  </si>
  <si>
    <t>requestSummary</t>
  </si>
  <si>
    <t>Number of monitored requests</t>
  </si>
  <si>
    <t>Kubernetes pods monitored by data collector</t>
  </si>
  <si>
    <t>v2019.2 - 05/27/2019 - Updates for Cloud App Management 2019.2.0, including new runtime data collectors</t>
  </si>
  <si>
    <t>v2019.2 - 04/20/2019 - Updates for Cloud App Management 2019.2.0 with new agent types</t>
  </si>
  <si>
    <t>SAP Applications</t>
  </si>
  <si>
    <t>WebSphere Infrastructure Manager</t>
  </si>
  <si>
    <t>SA</t>
  </si>
  <si>
    <t>S7</t>
  </si>
  <si>
    <t>SAP HANA</t>
  </si>
  <si>
    <t>D0</t>
  </si>
  <si>
    <t>KD0_CLUSTERMANAGER</t>
  </si>
  <si>
    <t>KD0_CLUSTERMEMBER</t>
  </si>
  <si>
    <t>KD0_DEPLOYMENTMANAGERINFO</t>
  </si>
  <si>
    <t>KD0_DMGRJVMRUNTIME</t>
  </si>
  <si>
    <t>KD0_DMGRTHREADPOOL</t>
  </si>
  <si>
    <t>KD0_NODEAGENT</t>
  </si>
  <si>
    <t>KD0_NODEAGENTINFO</t>
  </si>
  <si>
    <t>KD0_NODEAPPLICATIONSERVERS</t>
  </si>
  <si>
    <t>KD0_NODEDCSSTATISTICS</t>
  </si>
  <si>
    <t>KD0_NODEHAMANAGER</t>
  </si>
  <si>
    <t>KD0_NODEJVMRUNTIME</t>
  </si>
  <si>
    <t>KD0_NODETHREADPOOL</t>
  </si>
  <si>
    <t>KD0_WLMCLIENT</t>
  </si>
  <si>
    <t>KD0_WLMSERVER</t>
  </si>
  <si>
    <t>KD0CLUSTER</t>
  </si>
  <si>
    <t>KD0CLUSTME</t>
  </si>
  <si>
    <t>KD0DMGRINF</t>
  </si>
  <si>
    <t>KD0DMGRJRT</t>
  </si>
  <si>
    <t>KD0DMGRTHP</t>
  </si>
  <si>
    <t>KD0NODEAGT</t>
  </si>
  <si>
    <t>KD0NODEINF</t>
  </si>
  <si>
    <t>KD0NODEAPP</t>
  </si>
  <si>
    <t>KD0NODEDCS</t>
  </si>
  <si>
    <t>KD0NODEHAM</t>
  </si>
  <si>
    <t>KD0NODEJRT</t>
  </si>
  <si>
    <t>KD0NODETHP</t>
  </si>
  <si>
    <t>KD0NODEWLC</t>
  </si>
  <si>
    <t>KD0NODEWLS</t>
  </si>
  <si>
    <t>KQ7MEMIIS</t>
  </si>
  <si>
    <t>KQ7WRPIIS</t>
  </si>
  <si>
    <t>KQ7WTOIIS</t>
  </si>
  <si>
    <t>KQ7_MEMIISUS</t>
  </si>
  <si>
    <t>KQ7_WPROCESS</t>
  </si>
  <si>
    <t>KQ7_WTOTCESS</t>
  </si>
  <si>
    <t>KQITMFLS</t>
  </si>
  <si>
    <t>KS7_ACTIVE_TRANSACTION</t>
  </si>
  <si>
    <t>KS7_BLOCKED_TRANSACTION</t>
  </si>
  <si>
    <t>KS7_BLOCKED_TRANSACTION_SUB</t>
  </si>
  <si>
    <t>KS7_CACHE_INFORMATION_SUB</t>
  </si>
  <si>
    <t>KS7_CONNECTIONS_INFORMATION</t>
  </si>
  <si>
    <t>KS7_CURRENT_ALERTS</t>
  </si>
  <si>
    <t>KS7_CURRENT_ALERTS_SUB</t>
  </si>
  <si>
    <t>KS7_DATABASE_INFORMATION</t>
  </si>
  <si>
    <t>KS7_DISK_USAGE</t>
  </si>
  <si>
    <t>KS7_EXPENSIVE_STATEMENTS</t>
  </si>
  <si>
    <t>KS7_EXPENSIVE_STATEMENTS_SUB</t>
  </si>
  <si>
    <t>KS7_GARBAGE_COLLECTION_STATS</t>
  </si>
  <si>
    <t>KS7_HOST_INFORMATION</t>
  </si>
  <si>
    <t>KS7_HOST_INFORMATION_SUB</t>
  </si>
  <si>
    <t>KS7_HOST_RESOURCE_UTILIZATION</t>
  </si>
  <si>
    <t>KS7_LICENSE_INFORMATION</t>
  </si>
  <si>
    <t>KS7_LOCK_INFORMATION</t>
  </si>
  <si>
    <t>KS7_LONG_IDLE_CURSOR</t>
  </si>
  <si>
    <t>KS7_SERVICE_NETWORK_IO</t>
  </si>
  <si>
    <t>KS7_SERVICE_STATISTICS</t>
  </si>
  <si>
    <t>KS7_SYSTEM_DATABASE</t>
  </si>
  <si>
    <t>KS7_SYSTEM_INFORMATION</t>
  </si>
  <si>
    <t>KS7_TABLE_SIZE_INFORMATION</t>
  </si>
  <si>
    <t>KS7_WORKLOAD_INFORMATION_SUB</t>
  </si>
  <si>
    <t>PI_BP_ENGINE_STATUS</t>
  </si>
  <si>
    <t>PI_BPE_Monitoring</t>
  </si>
  <si>
    <t>PI_Component_Monitoring</t>
  </si>
  <si>
    <t>PI_XI_Persist_layer</t>
  </si>
  <si>
    <t>PI_XI_RNTCHE_STAT</t>
  </si>
  <si>
    <t>PI_XI_SYN_ASYN_COMM</t>
  </si>
  <si>
    <t>R/3_ABAP_Dumps</t>
  </si>
  <si>
    <t>R/3_Alerts</t>
  </si>
  <si>
    <t>R/3_Batch_Jobs</t>
  </si>
  <si>
    <t>R/3_Buffer_Performance_64</t>
  </si>
  <si>
    <t>R/3_Instance_Configuration</t>
  </si>
  <si>
    <t>R/3_Lock_Entries</t>
  </si>
  <si>
    <t>R/3_System_Log</t>
  </si>
  <si>
    <t>R/3_Transaction_Performance</t>
  </si>
  <si>
    <t>R/3_Work_Processes</t>
  </si>
  <si>
    <t>SAP_Connection_Monitoring</t>
  </si>
  <si>
    <t>SAP_MAI_ALERTS</t>
  </si>
  <si>
    <t>SAP_MAI_BP_MON</t>
  </si>
  <si>
    <t>SAP_MAI_PI_MON</t>
  </si>
  <si>
    <t>SAP_MAI_PICHN_MON</t>
  </si>
  <si>
    <t>SAP_MAI_SYS_MON</t>
  </si>
  <si>
    <t>SAP_qRFC_Inbound_Queues_Overview</t>
  </si>
  <si>
    <t>SAP_qRFC_Outbound_Queue_overview</t>
  </si>
  <si>
    <t>SAP_qRFC_Saved_Inbound_Queues_Overview</t>
  </si>
  <si>
    <t>KS7TXNINFO</t>
  </si>
  <si>
    <t>KS7TRBLCK</t>
  </si>
  <si>
    <t>KS7TRBLCK1</t>
  </si>
  <si>
    <t>KS7CACHE1</t>
  </si>
  <si>
    <t>KS7CONINFO</t>
  </si>
  <si>
    <t>KS7CURALRT</t>
  </si>
  <si>
    <t>KS7CURALT1</t>
  </si>
  <si>
    <t>KS7DBINFO</t>
  </si>
  <si>
    <t>KS7DISKUSE</t>
  </si>
  <si>
    <t>KS7EXPSTMT</t>
  </si>
  <si>
    <t>KS7EXSTMT1</t>
  </si>
  <si>
    <t>KS7GBGSTAT</t>
  </si>
  <si>
    <t>KS7HOSTINF</t>
  </si>
  <si>
    <t>KS7HOSTSUB</t>
  </si>
  <si>
    <t>KS7RESUTI</t>
  </si>
  <si>
    <t>KS7LICINF</t>
  </si>
  <si>
    <t>KS7LOKINFO</t>
  </si>
  <si>
    <t>KS7IDLECSR</t>
  </si>
  <si>
    <t>KS7SRVCIO</t>
  </si>
  <si>
    <t>KS7SERSTAT</t>
  </si>
  <si>
    <t>KS7SYSDB</t>
  </si>
  <si>
    <t>KS7SYSINFO</t>
  </si>
  <si>
    <t>KS7TBLINFO</t>
  </si>
  <si>
    <t>KS7DBWKLD1</t>
  </si>
  <si>
    <t>KSABPESTTS</t>
  </si>
  <si>
    <t>KSABPESTM</t>
  </si>
  <si>
    <t>KSACOMMON</t>
  </si>
  <si>
    <t>KSAPERLAYR</t>
  </si>
  <si>
    <t>KSARNCHEST</t>
  </si>
  <si>
    <t>KSASYNASYN</t>
  </si>
  <si>
    <t>KSADUMPS</t>
  </si>
  <si>
    <t>KSAALERTS</t>
  </si>
  <si>
    <t>KSAJOBS</t>
  </si>
  <si>
    <t>KSABUFFER2</t>
  </si>
  <si>
    <t>KSASYS</t>
  </si>
  <si>
    <t>KSALOCKS</t>
  </si>
  <si>
    <t>KSASLOG</t>
  </si>
  <si>
    <t>KSATRANS</t>
  </si>
  <si>
    <t>KSAPROCESS</t>
  </si>
  <si>
    <t>KSACONMON</t>
  </si>
  <si>
    <t>KSAMAINBX</t>
  </si>
  <si>
    <t>KSAMAIBPM</t>
  </si>
  <si>
    <t>KSAMAIPIMN</t>
  </si>
  <si>
    <t>KSAMAICHN</t>
  </si>
  <si>
    <t>KSASYSMON</t>
  </si>
  <si>
    <t>KSAQRFCIN</t>
  </si>
  <si>
    <t>KSAQRFCOUT</t>
  </si>
  <si>
    <t>KSAQRFCSA</t>
  </si>
  <si>
    <t>Number of active transactions</t>
  </si>
  <si>
    <t>Number of blocked transactions</t>
  </si>
  <si>
    <t>Number of cache instances</t>
  </si>
  <si>
    <t>Number of database connections</t>
  </si>
  <si>
    <t>Number of alerts</t>
  </si>
  <si>
    <t>Number of disk usage types</t>
  </si>
  <si>
    <t>Number of statements with execution time greater than threshold</t>
  </si>
  <si>
    <t>Number of hosts that are part of Hana Database system</t>
  </si>
  <si>
    <t>Number of hosts that are part of Hana Database system including Tenant databases if available</t>
  </si>
  <si>
    <t>Number of Active Hana system licenses</t>
  </si>
  <si>
    <t>Number of accumulated database locks</t>
  </si>
  <si>
    <t>Number of database cursors waiting for a long time</t>
  </si>
  <si>
    <t>Number of sending services</t>
  </si>
  <si>
    <t>Number of hosts used by Hana database</t>
  </si>
  <si>
    <t>Workload Statistics information</t>
  </si>
  <si>
    <t>Number of Business Process engines</t>
  </si>
  <si>
    <t>Number monitored systems</t>
  </si>
  <si>
    <t>Number of ABAP dumps</t>
  </si>
  <si>
    <t>Number of CCMS alerts agent configured to report</t>
  </si>
  <si>
    <t>Number of monitored batch jobs</t>
  </si>
  <si>
    <t>Number of buffer/memory areas</t>
  </si>
  <si>
    <t>Number of new entries in system log</t>
  </si>
  <si>
    <t>Number of business applications or subapplications</t>
  </si>
  <si>
    <t>Number of work processes</t>
  </si>
  <si>
    <t>Number of RFC destinations monitored</t>
  </si>
  <si>
    <t>Number of MAI alerts</t>
  </si>
  <si>
    <t>Number of components monitored by PI domain</t>
  </si>
  <si>
    <t>Number of PI communcation channels</t>
  </si>
  <si>
    <t>One row for system</t>
  </si>
  <si>
    <t>Number of inbound queues</t>
  </si>
  <si>
    <t>Number of outbound queues</t>
  </si>
  <si>
    <t>Number of saved inbound queues</t>
  </si>
  <si>
    <t>RFC destinations monitored</t>
  </si>
  <si>
    <t>Number of cluster members</t>
  </si>
  <si>
    <t>Number of node agents</t>
  </si>
  <si>
    <t>Number of node application servers</t>
  </si>
  <si>
    <t>Number of node agent thread pools</t>
  </si>
  <si>
    <t>HTTP Server</t>
  </si>
  <si>
    <t>SAP ABAP Application Server</t>
  </si>
  <si>
    <t>SAP HANA System</t>
  </si>
  <si>
    <t>WebSphere Deployment Manager</t>
  </si>
  <si>
    <t>Python application</t>
  </si>
  <si>
    <t>PY</t>
  </si>
  <si>
    <t>Python</t>
  </si>
  <si>
    <t>app_info</t>
  </si>
  <si>
    <t>pythonvm</t>
  </si>
  <si>
    <t>thread_info</t>
  </si>
  <si>
    <t>http_requests</t>
  </si>
  <si>
    <t>Python Application Runtime</t>
  </si>
  <si>
    <t>HTTP requests monitored by data collector</t>
  </si>
  <si>
    <t>Number of requests per minute</t>
  </si>
  <si>
    <t>Total requests per minute</t>
  </si>
  <si>
    <t>v2019.2.1 - 07/30/2019 - Updates for Cloud App Management 2019.2.1, including new agent types</t>
  </si>
  <si>
    <t>Unique metric names</t>
  </si>
  <si>
    <t>Unique metrics uploaded</t>
  </si>
  <si>
    <t>metricCache size</t>
  </si>
  <si>
    <t>rowCache size</t>
  </si>
  <si>
    <t>KairosDB cache sizes</t>
  </si>
  <si>
    <t>Db2</t>
  </si>
  <si>
    <t>Metrics Summarized</t>
  </si>
  <si>
    <t>Aggregations</t>
  </si>
  <si>
    <t>H8</t>
  </si>
  <si>
    <t>Hadoop</t>
  </si>
  <si>
    <t>JBoss</t>
  </si>
  <si>
    <t>Kubernetes</t>
  </si>
  <si>
    <t>Liberty</t>
  </si>
  <si>
    <t>Microsoft Cluster Server</t>
  </si>
  <si>
    <t>Microsoft Exchange Server</t>
  </si>
  <si>
    <t>EX</t>
  </si>
  <si>
    <t>Microsoft Office 365</t>
  </si>
  <si>
    <t>MongoDB</t>
  </si>
  <si>
    <t>MySQL</t>
  </si>
  <si>
    <t>NetApp Storage</t>
  </si>
  <si>
    <t xml:space="preserve">PostgreSQL </t>
  </si>
  <si>
    <t>SAP NetWeaver Java Stack</t>
  </si>
  <si>
    <t>Skype for Business Server</t>
  </si>
  <si>
    <t>Microsoft SharePoint Server</t>
  </si>
  <si>
    <t>MS_Exchange_Active_Sync</t>
  </si>
  <si>
    <t>MS_Exchange_Database_Availability_Group</t>
  </si>
  <si>
    <t>MS_Exchange_IS</t>
  </si>
  <si>
    <t>MS_Exchange_IS_Client</t>
  </si>
  <si>
    <t>MS_Exchange_IS_Private</t>
  </si>
  <si>
    <t>MS_Exchange_IS_Public</t>
  </si>
  <si>
    <t>MS_Exchange_IS_Public_Replication</t>
  </si>
  <si>
    <t>MS_Exchange_IS_Store</t>
  </si>
  <si>
    <t>MS_Exchange_MAPIOVERHTTP</t>
  </si>
  <si>
    <t>MS_Exchange_OWA</t>
  </si>
  <si>
    <t>MS_Exchange_Reachability</t>
  </si>
  <si>
    <t>MS_Exchange_Replication_Version630</t>
  </si>
  <si>
    <t>MS_Exchange_Server</t>
  </si>
  <si>
    <t>MS_Exchange_Services_Detail</t>
  </si>
  <si>
    <t>MS_Exchange_Storage_Group_Detail</t>
  </si>
  <si>
    <t>MS_Exchange_Transport_Queues</t>
  </si>
  <si>
    <t>KH8_CLUSTERDETAILS</t>
  </si>
  <si>
    <t>KH8_CLUSTEROVERVIEW</t>
  </si>
  <si>
    <t>KH8_DATANODE</t>
  </si>
  <si>
    <t>KH8_FSNAMESYSTEM</t>
  </si>
  <si>
    <t>KH8_JVMMETRICS</t>
  </si>
  <si>
    <t>KH8_OPERATINGSYSTEM</t>
  </si>
  <si>
    <t>KH8_QUEUEMETRICS</t>
  </si>
  <si>
    <t>KH8_ROLES</t>
  </si>
  <si>
    <t>KH8_RPC</t>
  </si>
  <si>
    <t>MSEASYNC</t>
  </si>
  <si>
    <t>MSEDAG</t>
  </si>
  <si>
    <t>MSEIS</t>
  </si>
  <si>
    <t>MSEISCLI</t>
  </si>
  <si>
    <t>MSEISPRI</t>
  </si>
  <si>
    <t>MSEISPUB</t>
  </si>
  <si>
    <t>MSEISPUR</t>
  </si>
  <si>
    <t>MSEISSTR</t>
  </si>
  <si>
    <t>MSEMAPI</t>
  </si>
  <si>
    <t>MSEOWA</t>
  </si>
  <si>
    <t>MSEREACH</t>
  </si>
  <si>
    <t>MSEREPLI</t>
  </si>
  <si>
    <t>MSESERVR</t>
  </si>
  <si>
    <t>MSESRVCD</t>
  </si>
  <si>
    <t>MSESGRPD</t>
  </si>
  <si>
    <t>MSETRQUE</t>
  </si>
  <si>
    <t>KH8CLUSDET</t>
  </si>
  <si>
    <t>KH8CLUSTE0</t>
  </si>
  <si>
    <t>KH8DATANOD</t>
  </si>
  <si>
    <t>KH8FSNAMES</t>
  </si>
  <si>
    <t>KH8JVMMETR</t>
  </si>
  <si>
    <t>KH8OPERSYS</t>
  </si>
  <si>
    <t>KH8QUEUEME</t>
  </si>
  <si>
    <t>KH8ROLES</t>
  </si>
  <si>
    <t>KH8RPC</t>
  </si>
  <si>
    <t>JE</t>
  </si>
  <si>
    <t>KJE_CONNECTIONSTATS</t>
  </si>
  <si>
    <t>KJE_DATASOURCE</t>
  </si>
  <si>
    <t>KJE_GARBAGECOLLECTOR</t>
  </si>
  <si>
    <t>KJE_GARBAGECOLLECTOR_RUNTIME</t>
  </si>
  <si>
    <t>KJE_HTTPSOCKET</t>
  </si>
  <si>
    <t>KJE_J2EEAPPLICATION</t>
  </si>
  <si>
    <t>KJE_J2EEAPPLICATION_RUNTIME</t>
  </si>
  <si>
    <t>KJE_MEMORY</t>
  </si>
  <si>
    <t>KJE_MEMORYPOOLSUM</t>
  </si>
  <si>
    <t>KJE_OPERATINGSYSTEM_RUNTIME</t>
  </si>
  <si>
    <t>KJE_RUNTIME</t>
  </si>
  <si>
    <t>KJE_SERVER</t>
  </si>
  <si>
    <t>KJE_SERVLET2</t>
  </si>
  <si>
    <t>KJE_SERVLET2_RUNTIME</t>
  </si>
  <si>
    <t>KJE_THREADPOOL</t>
  </si>
  <si>
    <t>KJE_WEB</t>
  </si>
  <si>
    <t>KJECONSTAT</t>
  </si>
  <si>
    <t>KJEDATASRC</t>
  </si>
  <si>
    <t>KJEGARBAGE</t>
  </si>
  <si>
    <t>KJEGARBAG0</t>
  </si>
  <si>
    <t>KJEHTTPSOC</t>
  </si>
  <si>
    <t>KJEJ2EEAPP</t>
  </si>
  <si>
    <t>KJEJ2EEAP0</t>
  </si>
  <si>
    <t>KJEMEMORY</t>
  </si>
  <si>
    <t>KJEMEMPSUM</t>
  </si>
  <si>
    <t>KJEOPERAT0</t>
  </si>
  <si>
    <t>KJERUNTIME</t>
  </si>
  <si>
    <t>KJESERVER</t>
  </si>
  <si>
    <t>KJESERVLT2</t>
  </si>
  <si>
    <t>KJESV2RUNT</t>
  </si>
  <si>
    <t>KJETHREADP</t>
  </si>
  <si>
    <t>KJEWEB</t>
  </si>
  <si>
    <t>KLZ_Custom_Scripts</t>
  </si>
  <si>
    <t>KLZ_Custom_Scripts_Rtm_Smp</t>
  </si>
  <si>
    <t>KLZSCRPTS</t>
  </si>
  <si>
    <t>KLZSCRTSM</t>
  </si>
  <si>
    <t>MQ Queue Statistics</t>
  </si>
  <si>
    <t>Service Status</t>
  </si>
  <si>
    <t>QMQ_STAT</t>
  </si>
  <si>
    <t>QMSVC_ST</t>
  </si>
  <si>
    <t>KNT_Custom_Scripts</t>
  </si>
  <si>
    <t>KNT_Custom_Scripts_Rtm_Smp</t>
  </si>
  <si>
    <t>KNTSCRPTS</t>
  </si>
  <si>
    <t>KNTSCRTSM</t>
  </si>
  <si>
    <t>NU</t>
  </si>
  <si>
    <t>KNU_AGGREGATES</t>
  </si>
  <si>
    <t>KNU_CLUSTER_NODE</t>
  </si>
  <si>
    <t>KNU_CLUSTERS</t>
  </si>
  <si>
    <t>KNU_DATASOURCE</t>
  </si>
  <si>
    <t>KNU_DISKS</t>
  </si>
  <si>
    <t>KNU_EVENTS</t>
  </si>
  <si>
    <t>KNU_EVENTSOVERVIEW</t>
  </si>
  <si>
    <t>KNU_LUNS</t>
  </si>
  <si>
    <t>KNU_NETWORKLIFS</t>
  </si>
  <si>
    <t>KNU_NETWORKPORTS</t>
  </si>
  <si>
    <t>KNU_QTREES</t>
  </si>
  <si>
    <t>KNU_SNAPMIRRORS</t>
  </si>
  <si>
    <t>KNU_VOLUMES</t>
  </si>
  <si>
    <t>KNU_VSERVER</t>
  </si>
  <si>
    <t>KNU02AGREG</t>
  </si>
  <si>
    <t>KNU09CLSND</t>
  </si>
  <si>
    <t>KNU08CLST</t>
  </si>
  <si>
    <t>KNU10DTSR</t>
  </si>
  <si>
    <t>KNU05DISK</t>
  </si>
  <si>
    <t>KNU10EVNT</t>
  </si>
  <si>
    <t>KNU11EVOW</t>
  </si>
  <si>
    <t>KNU04LUN</t>
  </si>
  <si>
    <t>KNU13NWLIF</t>
  </si>
  <si>
    <t>KNU14NWPRT</t>
  </si>
  <si>
    <t>KNU06QTREE</t>
  </si>
  <si>
    <t>KNU15SNPMR</t>
  </si>
  <si>
    <t>KNU03VOL</t>
  </si>
  <si>
    <t>KNU07VSR</t>
  </si>
  <si>
    <t>KOT_CLASSLOADING</t>
  </si>
  <si>
    <t>KOT_MEMORYPOOL</t>
  </si>
  <si>
    <t>KOT_THREADING</t>
  </si>
  <si>
    <t>KOTCLSLOAD</t>
  </si>
  <si>
    <t>KOTMEMORYP</t>
  </si>
  <si>
    <t>KOTTHREADI</t>
  </si>
  <si>
    <t>KQ7_ASP_GARBAGE_COLLECTION</t>
  </si>
  <si>
    <t>KQ7_WEBSITEERR</t>
  </si>
  <si>
    <t>KQ7GARBERV</t>
  </si>
  <si>
    <t>KQ7WEBERR</t>
  </si>
  <si>
    <t>KQE_NETSVRINFO</t>
  </si>
  <si>
    <t>KQENETSVR</t>
  </si>
  <si>
    <t>QL</t>
  </si>
  <si>
    <t>KQL_AVAILABILITY</t>
  </si>
  <si>
    <t>KQL_CALL_QUALITY_DISTRIBUTION</t>
  </si>
  <si>
    <t>KQL_CDR_SERVICE_WRITE</t>
  </si>
  <si>
    <t>KQL_FAILED_USER_COUNT</t>
  </si>
  <si>
    <t>KQL_FAILURE_SUMMARY</t>
  </si>
  <si>
    <t>KQL_FRONTEND_CONNECTIVITY_DETAILS</t>
  </si>
  <si>
    <t>KQL_GLOBAL_COUNTERS</t>
  </si>
  <si>
    <t>KQL_GLOBAL_GATEWAY_COUNTERS</t>
  </si>
  <si>
    <t>KQL_HEALTH_INDICES</t>
  </si>
  <si>
    <t>KQL_IM_CONFERENCING</t>
  </si>
  <si>
    <t>KQL_IM_MCU_STATE_AND_PERFORMANCE</t>
  </si>
  <si>
    <t>KQL_INSTANT_MESSAGING</t>
  </si>
  <si>
    <t>KQL_LS_MEDIATIONSERVER_MEDIA_RELAY</t>
  </si>
  <si>
    <t>KQL_LYNC_PORTDETAILS</t>
  </si>
  <si>
    <t>KQL_QOEMETRICS_SERVER_SUMMARY</t>
  </si>
  <si>
    <t>KQL_REPLICA_STATUS</t>
  </si>
  <si>
    <t>KQL_SERVER</t>
  </si>
  <si>
    <t>KQL_SERVER_FAILURE_COUNT</t>
  </si>
  <si>
    <t>KQL_SIP_PEERS</t>
  </si>
  <si>
    <t>KQL_SIP_PROTOCOLS</t>
  </si>
  <si>
    <t>KQL_SKYPE_SERVER_STATUS</t>
  </si>
  <si>
    <t>KQL_SYNTHETIC_COMMANDS</t>
  </si>
  <si>
    <t>KQL_TOP_5_ACTIVE_USERS</t>
  </si>
  <si>
    <t>KQL_USAGE_SUMMARY</t>
  </si>
  <si>
    <t>KQL_USER_SERVICES_DBSTORE</t>
  </si>
  <si>
    <t>KQL_USER_SHAREDDBSTORE</t>
  </si>
  <si>
    <t>KQLAVAIL</t>
  </si>
  <si>
    <t>KQLTBLCQDS</t>
  </si>
  <si>
    <t>KQLCDRWRIZ</t>
  </si>
  <si>
    <t>KQLTBLFUSC</t>
  </si>
  <si>
    <t>KQLTBLFSUM</t>
  </si>
  <si>
    <t>KQLTBLFSCN</t>
  </si>
  <si>
    <t>KQLLSMEDIA</t>
  </si>
  <si>
    <t>KQLLSMEDI0</t>
  </si>
  <si>
    <t>KQLLSMEDI1</t>
  </si>
  <si>
    <t>KQLIMCONFZ</t>
  </si>
  <si>
    <t>KQLIMMCUHZ</t>
  </si>
  <si>
    <t>KQLINSTMSZ</t>
  </si>
  <si>
    <t>KQLLSMEDI2</t>
  </si>
  <si>
    <t>KQLCDPTBLE</t>
  </si>
  <si>
    <t>KQLTBLQOEM</t>
  </si>
  <si>
    <t>KQLLSREPL0</t>
  </si>
  <si>
    <t>KQLSERVERX</t>
  </si>
  <si>
    <t>KQLLCSCDR0</t>
  </si>
  <si>
    <t>KQLSIPEERZ</t>
  </si>
  <si>
    <t>KQLSIPPRLZ</t>
  </si>
  <si>
    <t>KQLSFBSTAT</t>
  </si>
  <si>
    <t>KQLSYNTEST</t>
  </si>
  <si>
    <t>KQLTTP5ACT</t>
  </si>
  <si>
    <t>KQLTBLUSUM</t>
  </si>
  <si>
    <t>KQLUSRVDBZ</t>
  </si>
  <si>
    <t>KQLLSUSRVS</t>
  </si>
  <si>
    <t>R/3_File_Systems</t>
  </si>
  <si>
    <t>R/3_ITM_HOSTS</t>
  </si>
  <si>
    <t>R/3_MessageServer_Configuration</t>
  </si>
  <si>
    <t>R/3_Operating_System_Performance</t>
  </si>
  <si>
    <t>R/3_Service_Response_Time</t>
  </si>
  <si>
    <t>KSAFSYSTEM</t>
  </si>
  <si>
    <t>KSAHOSTS</t>
  </si>
  <si>
    <t>KSAMSGSCNF</t>
  </si>
  <si>
    <t>KSAOSP</t>
  </si>
  <si>
    <t>KSAPERF</t>
  </si>
  <si>
    <t>SV</t>
  </si>
  <si>
    <t>KSV_NETWEAVER_APPLICATION_THREADS_POOL</t>
  </si>
  <si>
    <t>KSV_NETWEAVER_APPLICATION_THREADS_POOL_CLUSTER</t>
  </si>
  <si>
    <t>KSV_NETWEAVER_CLUSTER_HEAP</t>
  </si>
  <si>
    <t>KSV_NETWEAVER_CONFIGURATION_MANAGER</t>
  </si>
  <si>
    <t>KSV_NETWEAVER_INSTANCE_HEAP</t>
  </si>
  <si>
    <t>KSV_NETWEAVER_J2EE_CLUSTER</t>
  </si>
  <si>
    <t>KSV_NETWEAVER_J2EE_INSTANCE</t>
  </si>
  <si>
    <t>KSV_NETWEAVER_J2EE_INSTANCE_SUB</t>
  </si>
  <si>
    <t>KSV_NETWEAVER_JVM_DATA_SOURCE</t>
  </si>
  <si>
    <t>KSV_NETWEAVER_JVM_FAILED_APPLICATIONS</t>
  </si>
  <si>
    <t>KSV_NETWEAVER_JVM_GCPROBLEM_REPORTING</t>
  </si>
  <si>
    <t>KSV_NETWEAVER_JVM_LOGGED_IN_USERS</t>
  </si>
  <si>
    <t>KSV_NETWEAVER_JVM_PERFORMANCE_INS</t>
  </si>
  <si>
    <t>KSV_NETWEAVER_JVM_WEB_CONTAINER</t>
  </si>
  <si>
    <t>KSV_NETWEAVER_LICENSE_INFORMATION</t>
  </si>
  <si>
    <t>KSV_NETWEAVER_REQUEST_ANALYSIS</t>
  </si>
  <si>
    <t>KSV_NETWEAVER_REQUEST_ANALYSIS_CLUSTER</t>
  </si>
  <si>
    <t>KSV_NETWEAVER_RESOURCE_UTILIZAION</t>
  </si>
  <si>
    <t>KSV_NETWEAVER_RESOURCE_UTILIZAION_INS</t>
  </si>
  <si>
    <t>KSV_NETWEAVER_TRANSACTION_SERVICES</t>
  </si>
  <si>
    <t>KSV_NETWEAVER_USER_SESSION_MANAGEMENT</t>
  </si>
  <si>
    <t>KSV_NETWEAVER_USER_SESSION_MANAGEMENT_INS</t>
  </si>
  <si>
    <t>KSVNWATHPL</t>
  </si>
  <si>
    <t>KSVNWTHPLC</t>
  </si>
  <si>
    <t>KSVCLSTHDT</t>
  </si>
  <si>
    <t>KSVCNFMGDT</t>
  </si>
  <si>
    <t>KSVINSTHDT</t>
  </si>
  <si>
    <t>KSVCLUSTER</t>
  </si>
  <si>
    <t>KSVJ2EEINS</t>
  </si>
  <si>
    <t>KSVJ2EINSS</t>
  </si>
  <si>
    <t>KSVDATASOU</t>
  </si>
  <si>
    <t>KSVFLAPLDT</t>
  </si>
  <si>
    <t>KSVNWGCREP</t>
  </si>
  <si>
    <t>KSVSESUSER</t>
  </si>
  <si>
    <t>KSVNWJVMPM</t>
  </si>
  <si>
    <t>KSVWEBCONT</t>
  </si>
  <si>
    <t>KSVLICINFO</t>
  </si>
  <si>
    <t>KSVREQANLY</t>
  </si>
  <si>
    <t>KSVREQANC</t>
  </si>
  <si>
    <t>KSVRESUTI</t>
  </si>
  <si>
    <t>KSVRESUTIN</t>
  </si>
  <si>
    <t>KSVTRNINFO</t>
  </si>
  <si>
    <t>KSVSESSMNT</t>
  </si>
  <si>
    <t>KSVSESMNT</t>
  </si>
  <si>
    <t>KUD_DB2_HADR01</t>
  </si>
  <si>
    <t>KUDHADR01</t>
  </si>
  <si>
    <t>KUX_Custom_Scripts</t>
  </si>
  <si>
    <t>KUX_Custom_Scripts_Rtm_Smp</t>
  </si>
  <si>
    <t>Number of custom scripts</t>
  </si>
  <si>
    <t>KUXSCRPTS</t>
  </si>
  <si>
    <t>KUXSCRTSM</t>
  </si>
  <si>
    <t>UY</t>
  </si>
  <si>
    <t>KUY_AVAILABILITY</t>
  </si>
  <si>
    <t>KUY_COMP_AVAIL</t>
  </si>
  <si>
    <t>KUY_COMPLOGS</t>
  </si>
  <si>
    <t>KUY_COMPSTATS</t>
  </si>
  <si>
    <t>KUY_GWLOG</t>
  </si>
  <si>
    <t>KUY_PROCESS</t>
  </si>
  <si>
    <t>KUY_SERVER</t>
  </si>
  <si>
    <t>KUY_SERVER_AVAIL</t>
  </si>
  <si>
    <t>KUY_SERVER_POBJST</t>
  </si>
  <si>
    <t>KUY_SERVERLOG</t>
  </si>
  <si>
    <t>KUY_STATS</t>
  </si>
  <si>
    <t>KUY_TASKDETAIL</t>
  </si>
  <si>
    <t>KUY_TASKSUMMARY</t>
  </si>
  <si>
    <t>KUY_USERCOMP</t>
  </si>
  <si>
    <t>KUY_USRSESSSUM</t>
  </si>
  <si>
    <t>KUYAVAIL</t>
  </si>
  <si>
    <t>KUYCMPAVL</t>
  </si>
  <si>
    <t>KUYCOMPLOG</t>
  </si>
  <si>
    <t>KUYCOMPSTS</t>
  </si>
  <si>
    <t>KUYGWLOGS</t>
  </si>
  <si>
    <t>KUYPROCESS</t>
  </si>
  <si>
    <t>KUYSERVER</t>
  </si>
  <si>
    <t>KUYAVGCPU</t>
  </si>
  <si>
    <t>KUYSRVPOS</t>
  </si>
  <si>
    <t>KUYSRVLOG</t>
  </si>
  <si>
    <t>KUYSTATS</t>
  </si>
  <si>
    <t>KUYTASKDET</t>
  </si>
  <si>
    <t>KUYTASKSUM</t>
  </si>
  <si>
    <t>KUYUSRCOMP</t>
  </si>
  <si>
    <t>KUYUSRSSUM</t>
  </si>
  <si>
    <t>Siebel</t>
  </si>
  <si>
    <t>V6</t>
  </si>
  <si>
    <t>Cisco UCS</t>
  </si>
  <si>
    <t>KV6_CHASSIS_HEALTH_SUMMARY</t>
  </si>
  <si>
    <t>KV6_CHASSIS_IO_MODULE_HEALTH_SUMMARY</t>
  </si>
  <si>
    <t>KV6_CHASSIS_POWER_STATISTICS</t>
  </si>
  <si>
    <t>KV6_FAULTS</t>
  </si>
  <si>
    <t>KV6_FEX_BACKPLANE_PORT_ERROR</t>
  </si>
  <si>
    <t>KV6_FEX_BACKPLANE_STATISTICS</t>
  </si>
  <si>
    <t>KV6_FEX_ENVIRONMENT_STATISTICS</t>
  </si>
  <si>
    <t>KV6_FEX_HEALTH_SUMMARY</t>
  </si>
  <si>
    <t>KV6_FEX_IO_MODULE_HEALTH_SUMMARY</t>
  </si>
  <si>
    <t>KV6_FEX_PSU_ENVIRONMENT_STATISTICS</t>
  </si>
  <si>
    <t>KV6_FI_FIXED_EXPANSION_PORT_HEALTH</t>
  </si>
  <si>
    <t>KV6_FI_HEALTH_SUMMARY</t>
  </si>
  <si>
    <t>KV6_FI_LAN_ERROR_STATISTICS</t>
  </si>
  <si>
    <t>KV6_FI_LAN_PORT_CHANNEL_AGGREGATE_STATISTICS</t>
  </si>
  <si>
    <t>KV6_FI_LAN_STATISTICS</t>
  </si>
  <si>
    <t>KV6_FI_SAN_ERROR_STATISTICS</t>
  </si>
  <si>
    <t>KV6_FI_SAN_PORT_CHANNEL_AGGREGATE_STATISTICS</t>
  </si>
  <si>
    <t>KV6_FI_SAN_STATISTICS</t>
  </si>
  <si>
    <t>KV6_FI_SYSTEM_STATISTICS</t>
  </si>
  <si>
    <t>KV6_FI_TEMPERATURE_STATISTICS</t>
  </si>
  <si>
    <t>KV6_RM_SERVER_ADAPTER_HEALTH_SUMMARY</t>
  </si>
  <si>
    <t>KV6_RM_SERVER_CPU_HEALTH_SUMMARY</t>
  </si>
  <si>
    <t>KV6_RM_SERVER_ETHER_PORT_COMM</t>
  </si>
  <si>
    <t>KV6_RM_SERVER_FAN_MODULE_HEALTH</t>
  </si>
  <si>
    <t>KV6_RM_SERVER_FC_PORT_STATISTICS</t>
  </si>
  <si>
    <t>KV6_RM_SERVER_HEALTH_SUMMARY</t>
  </si>
  <si>
    <t>KV6_RM_SERVER_MEMORY_ARRAY_HEALTH</t>
  </si>
  <si>
    <t>KV6_RM_SERVER_MOTHERBOARD_HEALTH</t>
  </si>
  <si>
    <t>KV6_RM_SERVER_MOTHERBOARD_POWER</t>
  </si>
  <si>
    <t>KV6_RM_SERVER_PSU_HEALTH_SUMMARY</t>
  </si>
  <si>
    <t>KV6_SERVER_ADAPTER_HEALTH_SUMMARY</t>
  </si>
  <si>
    <t>KV6_SERVER_CPU_HEALTH_SUMMARY</t>
  </si>
  <si>
    <t>KV6_SERVER_DISK_HEALTH_SUMMARY</t>
  </si>
  <si>
    <t>KV6_SERVER_ETHER_PORT_COMMUNICATION</t>
  </si>
  <si>
    <t>KV6_SERVER_FC_PORT_STATISTICS</t>
  </si>
  <si>
    <t>KV6_SERVER_HEALTH_SUMMARY</t>
  </si>
  <si>
    <t>KV6_SERVER_MEMORY_ARRAY_UNIT_HEALTH</t>
  </si>
  <si>
    <t>KV6_SERVER_MOTHERBOARD_HEALTH</t>
  </si>
  <si>
    <t>KV6_SERVER_MOTHERBOARD_POWER</t>
  </si>
  <si>
    <t>KV6_SERVER_STORAGE_CONTROLLER_HEALTH</t>
  </si>
  <si>
    <t>KV6CHASSD</t>
  </si>
  <si>
    <t>KV6CHIOHSM</t>
  </si>
  <si>
    <t>KV6CHPOWER</t>
  </si>
  <si>
    <t>KV6FAULTS</t>
  </si>
  <si>
    <t>KV6FXBKERS</t>
  </si>
  <si>
    <t>KV6FEXBCKS</t>
  </si>
  <si>
    <t>KV6FEXENVR</t>
  </si>
  <si>
    <t>KV6FEXHELH</t>
  </si>
  <si>
    <t>KV6FIOHLTH</t>
  </si>
  <si>
    <t>KV6FPSUENV</t>
  </si>
  <si>
    <t>KV6FIXPORT</t>
  </si>
  <si>
    <t>KV6FIHESUM</t>
  </si>
  <si>
    <t>KV6FILERRS</t>
  </si>
  <si>
    <t>KV6LANPCAG</t>
  </si>
  <si>
    <t>KV6LANSTAT</t>
  </si>
  <si>
    <t>KV6SANEROR</t>
  </si>
  <si>
    <t>KV6SANPCAG</t>
  </si>
  <si>
    <t>KV6SANSTAT</t>
  </si>
  <si>
    <t>KV6FSYSTEM</t>
  </si>
  <si>
    <t>KV6FITMPST</t>
  </si>
  <si>
    <t>KV6RMADPTR</t>
  </si>
  <si>
    <t>KV6RCKMCPU</t>
  </si>
  <si>
    <t>KV6RMETPCM</t>
  </si>
  <si>
    <t>KV6RMFANMD</t>
  </si>
  <si>
    <t>KV6RMFCPRT</t>
  </si>
  <si>
    <t>KV6RACMONT</t>
  </si>
  <si>
    <t>KV6MMARYUN</t>
  </si>
  <si>
    <t>KV6MTHRBRD</t>
  </si>
  <si>
    <t>KV6RMMOTHB</t>
  </si>
  <si>
    <t>KV6RMPSUHL</t>
  </si>
  <si>
    <t>KV6INCHESM</t>
  </si>
  <si>
    <t>KV6CPUHESM</t>
  </si>
  <si>
    <t>KV6DSKHESM</t>
  </si>
  <si>
    <t>KV6BSETPCM</t>
  </si>
  <si>
    <t>KV6FCPRTST</t>
  </si>
  <si>
    <t>KV6BLSHESM</t>
  </si>
  <si>
    <t>KV6MEAHESM</t>
  </si>
  <si>
    <t>KV6MOTHESM</t>
  </si>
  <si>
    <t>KV6MBPOWST</t>
  </si>
  <si>
    <t>KV6STCHESM</t>
  </si>
  <si>
    <t>Q5</t>
  </si>
  <si>
    <t>KQ5_CLUSTER_SUMMARY</t>
  </si>
  <si>
    <t>KQ5_CONFIGURATION</t>
  </si>
  <si>
    <t>KQ5_DISK</t>
  </si>
  <si>
    <t>KQ5_MEMORY</t>
  </si>
  <si>
    <t>KQ5_NETWORK_PERFORMANCE</t>
  </si>
  <si>
    <t>KQ5_NETWORK_RECONNECTIONS</t>
  </si>
  <si>
    <t>KQ5_NODE_DETAILS</t>
  </si>
  <si>
    <t>KQ5_NODE_TO_ACTIVE_GROUP</t>
  </si>
  <si>
    <t>KQ5_NODES</t>
  </si>
  <si>
    <t>KQ5_NODETOACTIVE_GROUP_DETAILS</t>
  </si>
  <si>
    <t>KQ5_RESOURCE_GROUP_TO_RESOURCE</t>
  </si>
  <si>
    <t>KQ5_RESOURCE_GROUPS</t>
  </si>
  <si>
    <t>KQ5_RESOURCE_TO_DEPENDENT_RESOURCE</t>
  </si>
  <si>
    <t>KQ5_RESOURCES</t>
  </si>
  <si>
    <t>KQ5_SHARED_STORAGE_SUMMARY</t>
  </si>
  <si>
    <t>Number of disks across all nodes</t>
  </si>
  <si>
    <t>Number of reconnections</t>
  </si>
  <si>
    <t>Number of resource groups</t>
  </si>
  <si>
    <t>Number of shared storage paths</t>
  </si>
  <si>
    <t>KQ5CLUSUM</t>
  </si>
  <si>
    <t>KQ5B05PHYS</t>
  </si>
  <si>
    <t>KQ5D80HDD</t>
  </si>
  <si>
    <t>KQ5D60MEM</t>
  </si>
  <si>
    <t>KQ5F40NET</t>
  </si>
  <si>
    <t>KQ5NWRECON</t>
  </si>
  <si>
    <t>KQ5NODDETL</t>
  </si>
  <si>
    <t>KQ5B20LOGI</t>
  </si>
  <si>
    <t>KQ5D20NODE</t>
  </si>
  <si>
    <t>KQ5NTAGRPP</t>
  </si>
  <si>
    <t>KQ5B25LOGI</t>
  </si>
  <si>
    <t>KQ5B10RG</t>
  </si>
  <si>
    <t>KQ5B25RTDR</t>
  </si>
  <si>
    <t>KQ5C20RES</t>
  </si>
  <si>
    <t>KQ5CSVSUMM</t>
  </si>
  <si>
    <t>QP</t>
  </si>
  <si>
    <t>KQP_AVAILABILITY</t>
  </si>
  <si>
    <t>KQP_DATABASE</t>
  </si>
  <si>
    <t>KQP_HEALTH_ANALYZER</t>
  </si>
  <si>
    <t>KQP_HEALTH_BUCKET</t>
  </si>
  <si>
    <t>KQP_SERVER_SUMMARY</t>
  </si>
  <si>
    <t>KQP_SERVICE_APPLICATION</t>
  </si>
  <si>
    <t>KQP_SERVICE_APPLICATION_DETAILS</t>
  </si>
  <si>
    <t>KQP_SHAREPOINT_COMPONENTS</t>
  </si>
  <si>
    <t>KQP_SHAREPOINT_DATABASES</t>
  </si>
  <si>
    <t>KQP_WEB_APPLICATION_DETAILS</t>
  </si>
  <si>
    <t>KQP_WEB_SERVER</t>
  </si>
  <si>
    <t>KQP_WEB_SERVICE</t>
  </si>
  <si>
    <t>KQPAVAIL</t>
  </si>
  <si>
    <t>KQPSHAREP8</t>
  </si>
  <si>
    <t>KQPHLTHANA</t>
  </si>
  <si>
    <t>KQPHLTHBKT</t>
  </si>
  <si>
    <t>KQPSERVSUM</t>
  </si>
  <si>
    <t>KQPSERVAPP</t>
  </si>
  <si>
    <t>KQPWSERVAP</t>
  </si>
  <si>
    <t>KQPSPPVER</t>
  </si>
  <si>
    <t>KQPSPJODBS</t>
  </si>
  <si>
    <t>KQPWEBAPPD</t>
  </si>
  <si>
    <t>KQPWEBSERV</t>
  </si>
  <si>
    <t>KQPWEBIISA</t>
  </si>
  <si>
    <t>MO</t>
  </si>
  <si>
    <t>KMO_AUDIO_CALL_QUALITY_INBOUND</t>
  </si>
  <si>
    <t>KMO_EXCHANGE_ONLINE_INACTIVE_USERS</t>
  </si>
  <si>
    <t>KMO_INSTANT_MESSAGE_QUALITY</t>
  </si>
  <si>
    <t>KMO_INTERNET_CONNECTION</t>
  </si>
  <si>
    <t>KMO_MAILBOX_REACHABILITY</t>
  </si>
  <si>
    <t>KMO_MAILBOX_STORAGE_STATISTICS</t>
  </si>
  <si>
    <t>KMO_NETWORK_PERFORMANCE</t>
  </si>
  <si>
    <t>KMO_OFFICE365_INACTIVE_USERS</t>
  </si>
  <si>
    <t>KMO_OFFICE365URL_STATUS</t>
  </si>
  <si>
    <t>KMO_ONEDRIVE_CONNECTIVITY</t>
  </si>
  <si>
    <t>KMO_ONEDRIVE_INACTIVE_USERS</t>
  </si>
  <si>
    <t>KMO_ONEDRIVE_STORAGE_STATISTICS</t>
  </si>
  <si>
    <t>KMO_PRESENTATION_VIEWER_QUALITY</t>
  </si>
  <si>
    <t>KMO_SERVICE_FEATURES</t>
  </si>
  <si>
    <t>KMO_SERVICE_HEALTH</t>
  </si>
  <si>
    <t>KMO_SERVICE_INCIDENTS</t>
  </si>
  <si>
    <t>KMO_SERVICE_RESPONSE_TIME</t>
  </si>
  <si>
    <t>KMO_SHAREPOINT_SITE_COLLECTION</t>
  </si>
  <si>
    <t>KMO_SHAREPOINT_SITES</t>
  </si>
  <si>
    <t>KMO_SKYPE_CONFERENCE_DETAILS</t>
  </si>
  <si>
    <t>KMO_SKYPE_FOR_BUSINESS_INACTIVE_USERS</t>
  </si>
  <si>
    <t>KMO_SKYPE_P2P_SESSION_DETAILS</t>
  </si>
  <si>
    <t>KMO_TENANT_DETAILS</t>
  </si>
  <si>
    <t>KMO_TENANT_SERVICES</t>
  </si>
  <si>
    <t>KMO_TOP_MAILBOX_USAGE_USERS</t>
  </si>
  <si>
    <t>KMO_TOP_ONEDRIVE_USAGE_USERS</t>
  </si>
  <si>
    <t>KMO_VIDEO_CALL_QUALITY_INBOUND</t>
  </si>
  <si>
    <t>Number of Skype clients configured for Skype Synthetic Transactions</t>
  </si>
  <si>
    <t>Number of top inactive users of Exchange Online (maximum 50)</t>
  </si>
  <si>
    <t>Number of mailbox users</t>
  </si>
  <si>
    <t>Number of Office 365 services</t>
  </si>
  <si>
    <t>Number of top inactive users of OneDrive for business (maximum 50)</t>
  </si>
  <si>
    <t>Number of inactive users for Exchange, Skype and OneDrive</t>
  </si>
  <si>
    <t>Number of service features of all Office 365 services</t>
  </si>
  <si>
    <t>Number of office 365 services</t>
  </si>
  <si>
    <t>Number of service incidents(warning and critical) currently open</t>
  </si>
  <si>
    <t>Number of SharePoint Sites collections created in Office 365 Tenant</t>
  </si>
  <si>
    <t>Number of SharePoint subsites created in Site Collection</t>
  </si>
  <si>
    <t>Number of top inactive users of Skype for business (maximum 50)</t>
  </si>
  <si>
    <t>Number of subscriptions created in Office 365 Tenant</t>
  </si>
  <si>
    <t>Number of Tenant services monitored</t>
  </si>
  <si>
    <t>Number of top mailbox users (maximum 50)</t>
  </si>
  <si>
    <t>Number of top OneDrive users (maximum 50)</t>
  </si>
  <si>
    <t>KMOAUDIOCA</t>
  </si>
  <si>
    <t>KMOEXCICUS</t>
  </si>
  <si>
    <t>KMOINSTANT</t>
  </si>
  <si>
    <t>KMOINTERNE</t>
  </si>
  <si>
    <t>KMOMAILBOX</t>
  </si>
  <si>
    <t>KMOMAILBO0</t>
  </si>
  <si>
    <t>KMONETWORK</t>
  </si>
  <si>
    <t>KMOUESOOPL</t>
  </si>
  <si>
    <t>KMOOFFICE3</t>
  </si>
  <si>
    <t>KMOONEDRIV</t>
  </si>
  <si>
    <t>KMOUIKLOPL</t>
  </si>
  <si>
    <t>KMOONEDRI0</t>
  </si>
  <si>
    <t>KMOPRESEN0</t>
  </si>
  <si>
    <t>KMOSERVIC0</t>
  </si>
  <si>
    <t>KMOSERVICE</t>
  </si>
  <si>
    <t>KMOSERVIC1</t>
  </si>
  <si>
    <t>KMOSERVIC2</t>
  </si>
  <si>
    <t>KMOSHAREPO</t>
  </si>
  <si>
    <t>KMOSHAREP0</t>
  </si>
  <si>
    <t>KMOCSCONFE</t>
  </si>
  <si>
    <t>KMOSBUICUS</t>
  </si>
  <si>
    <t>KMOCSP2PSE</t>
  </si>
  <si>
    <t>KMOSUBSCRI</t>
  </si>
  <si>
    <t>KMOOCLOOPL</t>
  </si>
  <si>
    <t>KMOTOPMAIL</t>
  </si>
  <si>
    <t>KMOTOPONED</t>
  </si>
  <si>
    <t>KMOVIDEOC0</t>
  </si>
  <si>
    <t>Number of application processes or services</t>
  </si>
  <si>
    <t>Number of web applications</t>
  </si>
  <si>
    <t>Number of SharePoint IIS servers</t>
  </si>
  <si>
    <t>Number of I/O modules</t>
  </si>
  <si>
    <t>Number of faults</t>
  </si>
  <si>
    <t>Number of fabric interconnect fixed expansion ports</t>
  </si>
  <si>
    <t>Number of fabric interconnect LAN ports</t>
  </si>
  <si>
    <t>Number of fabric interconnect SAN ports</t>
  </si>
  <si>
    <t>Number of rack mount server adapters</t>
  </si>
  <si>
    <t>Number of rack mount server CPUs</t>
  </si>
  <si>
    <t>Number of rack mount servers</t>
  </si>
  <si>
    <t>Number of rack mount server PSUs</t>
  </si>
  <si>
    <t>Number of server adapters</t>
  </si>
  <si>
    <t>Number of server adapter CPUs</t>
  </si>
  <si>
    <t>Number of server adapter disks</t>
  </si>
  <si>
    <t xml:space="preserve">Number of nodes configured </t>
  </si>
  <si>
    <t>Number of DataNodes</t>
  </si>
  <si>
    <t>Number of NameNodes (Active, Standby or Secondary)</t>
  </si>
  <si>
    <t>Number of daemon processes running across all machines in cluster</t>
  </si>
  <si>
    <t>Number of ResourceManagers (Active or Standby)</t>
  </si>
  <si>
    <t>Number of Ports opened for communicating RPC with daemon process</t>
  </si>
  <si>
    <t>Number of Roles</t>
  </si>
  <si>
    <t>Number of data sources</t>
  </si>
  <si>
    <t>Servlets monitored by agent</t>
  </si>
  <si>
    <t>Number of IS clients</t>
  </si>
  <si>
    <t>Number of private mailboxes</t>
  </si>
  <si>
    <t>Number of public folder stores</t>
  </si>
  <si>
    <t>Number of IS public replication instances</t>
  </si>
  <si>
    <t>Number of mailbox databases</t>
  </si>
  <si>
    <t>Number of replication storage groups</t>
  </si>
  <si>
    <t>Number of Exchange services</t>
  </si>
  <si>
    <t>Number of storage groups</t>
  </si>
  <si>
    <t>KJ</t>
  </si>
  <si>
    <t>KKJ_COLLECTION_STORAGE</t>
  </si>
  <si>
    <t>KKJ_GLOBAL_STATUS</t>
  </si>
  <si>
    <t>KKJ_LOCKS</t>
  </si>
  <si>
    <t>KKJ_MII_COPY_FOR_APMUI_ONE</t>
  </si>
  <si>
    <t>KKJ_MII_COPY_FOR_APMUI_TWO</t>
  </si>
  <si>
    <t>KKJ_MMAPV1_DETAILS</t>
  </si>
  <si>
    <t>KKJ_MONGO_INST_DB_LOCK</t>
  </si>
  <si>
    <t>KKJ_MONGO_INST_IO_INFO</t>
  </si>
  <si>
    <t>KKJ_MONGO_INSTANCE_INFORMATION</t>
  </si>
  <si>
    <t>KKJ_MONGOD_LISTING</t>
  </si>
  <si>
    <t>KKJ_MONGODB_LOCKS</t>
  </si>
  <si>
    <t>KKJ_RESPONSE_TIMES</t>
  </si>
  <si>
    <t>KKJ_ROUTER_LOCATION</t>
  </si>
  <si>
    <t>KKJ_RT_COPY_FOR_APMUI</t>
  </si>
  <si>
    <t>KKJ_WIREDTIGER_DETAILS</t>
  </si>
  <si>
    <t>Number of collections</t>
  </si>
  <si>
    <t>Number of databases across all ports</t>
  </si>
  <si>
    <t>Number of server ports</t>
  </si>
  <si>
    <t>Number of mongod instances</t>
  </si>
  <si>
    <t xml:space="preserve">Number of databases across all collections </t>
  </si>
  <si>
    <t>KKJCOLLECT</t>
  </si>
  <si>
    <t>KKJGLOBALS</t>
  </si>
  <si>
    <t>KKJLOCK</t>
  </si>
  <si>
    <t>KKJMIICOPY</t>
  </si>
  <si>
    <t>KKJMIICOP0</t>
  </si>
  <si>
    <t>KKJSTORAGM</t>
  </si>
  <si>
    <t>KKJMONGOI0</t>
  </si>
  <si>
    <t>KKJMONGOIO</t>
  </si>
  <si>
    <t>KKJMONGOIN</t>
  </si>
  <si>
    <t>KKJMONGODL</t>
  </si>
  <si>
    <t>KKJDBLOCKN</t>
  </si>
  <si>
    <t>KKJRESPONS</t>
  </si>
  <si>
    <t>KKJROUTERL</t>
  </si>
  <si>
    <t>KKJRTCOPYF</t>
  </si>
  <si>
    <t>KKJSTORAGW</t>
  </si>
  <si>
    <t>SE</t>
  </si>
  <si>
    <t>KSE_AGENT_CONFIG</t>
  </si>
  <si>
    <t>KSE_APPLICATION_AVAILABILITY</t>
  </si>
  <si>
    <t>KSE_GLOBAL_STATUS</t>
  </si>
  <si>
    <t>KSE_SCHEMATA</t>
  </si>
  <si>
    <t>KSE_STATUS</t>
  </si>
  <si>
    <t>Number of global status variables</t>
  </si>
  <si>
    <t>Number of schemas and catalogs</t>
  </si>
  <si>
    <t>KSEAGNTCFG</t>
  </si>
  <si>
    <t>KSEAPPAVL1</t>
  </si>
  <si>
    <t>KSEGLOBAL2</t>
  </si>
  <si>
    <t>KSESCHEMA0</t>
  </si>
  <si>
    <t>KSESTATUS</t>
  </si>
  <si>
    <t>Number of aggregates</t>
  </si>
  <si>
    <t>Number of LUNs</t>
  </si>
  <si>
    <t>Number of volumes</t>
  </si>
  <si>
    <t>Number Vservers</t>
  </si>
  <si>
    <t>PN</t>
  </si>
  <si>
    <t>PostgreSQL</t>
  </si>
  <si>
    <t>KPN_CONNECTION_NUM</t>
  </si>
  <si>
    <t>KPN_DATABASE_QUERY_COUNTS</t>
  </si>
  <si>
    <t>KPN_DB_BUFF_HIT_RATE</t>
  </si>
  <si>
    <t>KPN_DB_CPU</t>
  </si>
  <si>
    <t>KPN_DB_MEMORY</t>
  </si>
  <si>
    <t>KPN_DB_NUM</t>
  </si>
  <si>
    <t>KPN_DB_SIZE</t>
  </si>
  <si>
    <t>KPN_LOCK_DETAIL</t>
  </si>
  <si>
    <t>KPN_LOCKS_FILTER</t>
  </si>
  <si>
    <t>KPN_SERVER_INFO</t>
  </si>
  <si>
    <t>KPN_SQL_RESPONSE_TIME</t>
  </si>
  <si>
    <t>KPN_SQL_STATEMENT_PERF</t>
  </si>
  <si>
    <t>Number of databases with requests</t>
  </si>
  <si>
    <t>Number of processes waiting for locks</t>
  </si>
  <si>
    <t>Top operations by response time (max 10)</t>
  </si>
  <si>
    <t>Slowest 5 SQL statements</t>
  </si>
  <si>
    <t>KPNCONNSUM</t>
  </si>
  <si>
    <t>KPNDATABAS</t>
  </si>
  <si>
    <t>KPNDBBUFFH</t>
  </si>
  <si>
    <t>KPNDBCPU</t>
  </si>
  <si>
    <t>KPNDBMEM</t>
  </si>
  <si>
    <t>KPNDBNUM</t>
  </si>
  <si>
    <t>KPNDBSIZE</t>
  </si>
  <si>
    <t>KPNLOCKDET</t>
  </si>
  <si>
    <t>KPNLOCKSF</t>
  </si>
  <si>
    <t>KPNSVRINFO</t>
  </si>
  <si>
    <t>KPNSQLRESP</t>
  </si>
  <si>
    <t>KPNSQLPERF</t>
  </si>
  <si>
    <t>Information of the N instances present in the cluster</t>
  </si>
  <si>
    <t>Information about the JVM of the respective instance</t>
  </si>
  <si>
    <t>Information about the  Heap of the respective instance</t>
  </si>
  <si>
    <t>Information about the Cluster</t>
  </si>
  <si>
    <t>Information of the N number of instances present in the cluster, such 
as Instance ID, SAP System Name, State Java Instance ID, System Host</t>
  </si>
  <si>
    <t>Information about the respective SAP NetWeaver Instance.</t>
  </si>
  <si>
    <t>Information such as Used Connection Count, Idle Connection Count 
based on the data source</t>
  </si>
  <si>
    <t>Number of applications failed on the respective instance</t>
  </si>
  <si>
    <t>Information about the problems in GC for respective instance</t>
  </si>
  <si>
    <t>Number of users logged in for the specifc SAP NetWeaver Instance</t>
  </si>
  <si>
    <t>Information of the Web container of respective SAP NetWeaver Instance</t>
  </si>
  <si>
    <t>License information with respect to product name</t>
  </si>
  <si>
    <t>Information of the requests to the components, such as Servlet, jdbc, Jms, etc in the respective SAP NetWeaver Instance</t>
  </si>
  <si>
    <t>Information of the resources utilized in each instance, such as 
Memory Utilization, CPU Utilization, Used Disk Space</t>
  </si>
  <si>
    <t>Information of count of number of transactions for each transaction type</t>
  </si>
  <si>
    <t>Number of user sessions accessing the cluster</t>
  </si>
  <si>
    <t>Number of user sessions accessing the specific instance</t>
  </si>
  <si>
    <t>Number of call quality groups/ slabs in which all calls are distributed</t>
  </si>
  <si>
    <t>Most recent records showing the unique failures on the server</t>
  </si>
  <si>
    <t>Most recent records showing the failures on the server</t>
  </si>
  <si>
    <t>Number of frontend servers</t>
  </si>
  <si>
    <t>Number of gateways</t>
  </si>
  <si>
    <t>Most recent records showing the number of poor calls made by users</t>
  </si>
  <si>
    <t>Most recent records showing the total number of failed requests</t>
  </si>
  <si>
    <t>Number of SIP peers</t>
  </si>
  <si>
    <t>Synthetic command results</t>
  </si>
  <si>
    <t>Top 5 most active users</t>
  </si>
  <si>
    <t>Most recent records showing total usage of server services</t>
  </si>
  <si>
    <t>Number of services available on server</t>
  </si>
  <si>
    <t>Number of processes per Siebel Server</t>
  </si>
  <si>
    <t>Number of Components</t>
  </si>
  <si>
    <t>Number of Component Log messages captured [Highly variable]</t>
  </si>
  <si>
    <t>Number of Components and their enabled statistics [Can be disabled]</t>
  </si>
  <si>
    <t>Number of Gateway Log messages captured [Highly variable]</t>
  </si>
  <si>
    <t>Number of Attribute Groups in agent xml</t>
  </si>
  <si>
    <t>Number of Server Log messages [Highly variable]</t>
  </si>
  <si>
    <t>Statistcs for the current Server</t>
  </si>
  <si>
    <t>Number of active tasks</t>
  </si>
  <si>
    <t>Log messages captured</t>
  </si>
  <si>
    <t>Cisco UCS Blade Server</t>
  </si>
  <si>
    <t>Cisco UCS Chassis</t>
  </si>
  <si>
    <t>Cisco UCS Fabric Interconnect</t>
  </si>
  <si>
    <t>Cisco UCS Faults</t>
  </si>
  <si>
    <t>Cisco UCS Fabric Extender (FEX)</t>
  </si>
  <si>
    <t>Cisco UCS Rack Mount Server</t>
  </si>
  <si>
    <t>Hadoop Cluster</t>
  </si>
  <si>
    <t>JBoss Server</t>
  </si>
  <si>
    <t>NetApp Cluster</t>
  </si>
  <si>
    <t>NetApp Event</t>
  </si>
  <si>
    <t>SAP NW Java App Server</t>
  </si>
  <si>
    <t>Siebel Instance</t>
  </si>
  <si>
    <t>Siebel Server</t>
  </si>
  <si>
    <t>PostgreSql Databases</t>
  </si>
  <si>
    <t>PostgreSql Instances</t>
  </si>
  <si>
    <t>Office 365 Server</t>
  </si>
  <si>
    <t>MS Cluster</t>
  </si>
  <si>
    <t>DT</t>
  </si>
  <si>
    <t>DataStage</t>
  </si>
  <si>
    <t>KDT_AGENTCONFIGURATION</t>
  </si>
  <si>
    <t>KDT_ENGINESERVICESTATUS</t>
  </si>
  <si>
    <t>KDT_ENGINESTATUSSUMMARY</t>
  </si>
  <si>
    <t>KDT_ENGINESYSTEMCONFIGURATION</t>
  </si>
  <si>
    <t>KDT_ENGINESYSTEMRESOURCES</t>
  </si>
  <si>
    <t>KDT_JOBACTIVITY</t>
  </si>
  <si>
    <t>KDT_JOBACTIVITYSUMMARY</t>
  </si>
  <si>
    <t>KDT_JOBCONFIGURATION</t>
  </si>
  <si>
    <t>KDT_JOBPARAMETERS</t>
  </si>
  <si>
    <t>KDT_JOBPROPERTIES</t>
  </si>
  <si>
    <t>KDT_JOBRUNLOG</t>
  </si>
  <si>
    <t>KDT_JOBRUNS</t>
  </si>
  <si>
    <t>KDT_JOBSTAGES</t>
  </si>
  <si>
    <t>KDTCONFIG</t>
  </si>
  <si>
    <t>KDTSERVICE</t>
  </si>
  <si>
    <t>KDTENGINE0</t>
  </si>
  <si>
    <t>KDTENGINES</t>
  </si>
  <si>
    <t>KDTSYSTEMR</t>
  </si>
  <si>
    <t>KDTJOBACTI</t>
  </si>
  <si>
    <t>KDTJOBACT0</t>
  </si>
  <si>
    <t>KDTJOBCONF</t>
  </si>
  <si>
    <t>KDTJOBPARA</t>
  </si>
  <si>
    <t>KDTJOBPROP</t>
  </si>
  <si>
    <t>KDTJOBRUNL</t>
  </si>
  <si>
    <t>KDTJOBRUNS</t>
  </si>
  <si>
    <t>KDTJOBSTAG</t>
  </si>
  <si>
    <t>KKJ_COLLECTION_STORAGE_DETAILS</t>
  </si>
  <si>
    <t>KKJ_GENERAL_SHARD_INFORMATION</t>
  </si>
  <si>
    <t>KKJ_SHARD_DETAILS</t>
  </si>
  <si>
    <t>Number of shards</t>
  </si>
  <si>
    <t>KKJCOLECT1</t>
  </si>
  <si>
    <t>KKJGENERAL</t>
  </si>
  <si>
    <t>KKJSDETAIL</t>
  </si>
  <si>
    <t>KPN_APPLICATION_AVAILABILITY</t>
  </si>
  <si>
    <t>KPN_DEADLOCKS_INFO</t>
  </si>
  <si>
    <t>KPNAPPAVL1</t>
  </si>
  <si>
    <t>KPNDEADINF</t>
  </si>
  <si>
    <t>KSE_BUFFERPOOLSIZE</t>
  </si>
  <si>
    <t>KSE_DB_CPU</t>
  </si>
  <si>
    <t>KSE_DB_MEMORY</t>
  </si>
  <si>
    <t>KSE_ERRORINFO</t>
  </si>
  <si>
    <t>KSE_EVENTS</t>
  </si>
  <si>
    <t>KSE_GLOBALSTATUSINFO</t>
  </si>
  <si>
    <t>KSE_INNODBBUFFERPOOLPAGES</t>
  </si>
  <si>
    <t>KSE_LOCKINFO</t>
  </si>
  <si>
    <t>KSE_PROCESSLIST</t>
  </si>
  <si>
    <t>KSE_ROWOPERATIONS</t>
  </si>
  <si>
    <t>KSE_USERS</t>
  </si>
  <si>
    <t>Number of users</t>
  </si>
  <si>
    <t>DataStage Engine</t>
  </si>
  <si>
    <t>DataStage Service Tier</t>
  </si>
  <si>
    <t>MongoDB Cluster</t>
  </si>
  <si>
    <t>MongoDB Instance</t>
  </si>
  <si>
    <t>MongoDB Replica Set</t>
  </si>
  <si>
    <t>Total raw metrics retained in DB</t>
  </si>
  <si>
    <t>Total summarized metrics retained in DB</t>
  </si>
  <si>
    <t>GB disk usage (raw metrics)</t>
  </si>
  <si>
    <t>GB disk usage (summarized metrics)</t>
  </si>
  <si>
    <t>Raw metrics inserted per minute</t>
  </si>
  <si>
    <t xml:space="preserve">Summarized metrics inserted per hour </t>
  </si>
  <si>
    <t>Summarization enabled (0=false, 1=true)</t>
  </si>
  <si>
    <t>Hourly summarization retention (days)</t>
  </si>
  <si>
    <t>Daily summarization enabled (0=false, 1=true)</t>
  </si>
  <si>
    <t xml:space="preserve">Raw data retention (days) </t>
  </si>
  <si>
    <t>Daily summarization retention (days)</t>
  </si>
  <si>
    <t>Hourly summarized metrics inserted</t>
  </si>
  <si>
    <t>Daily summarized metrics inserted</t>
  </si>
  <si>
    <t>The Metric Details worksheet is where the calculations for each agent / data collector type and their metric groups are performed. Default values for "Metric group rows per interval per agent/data collector" are provided based on values observed in test environments. No changes are required to the Metric Details worksheet, but you can modify these input values to better reflect your monitored environment.</t>
  </si>
  <si>
    <t>Data retention and summarization settings</t>
  </si>
  <si>
    <t>v2019.3.0 - 10/3/2019 - Updates for Cloud App Management 2019.3.0, including new agent types and summarization</t>
  </si>
  <si>
    <t>Amazon EC2</t>
  </si>
  <si>
    <t>Amazon ELB</t>
  </si>
  <si>
    <t>Azure Compute</t>
  </si>
  <si>
    <t>Sybase</t>
  </si>
  <si>
    <t>B5</t>
  </si>
  <si>
    <t>AK</t>
  </si>
  <si>
    <t>AL</t>
  </si>
  <si>
    <t>OY</t>
  </si>
  <si>
    <t>MariaDB</t>
  </si>
  <si>
    <t>IBM Cloud App Management Database Load Projections worksheet - v2019.4.0</t>
  </si>
  <si>
    <t>Cloudwatch Enabled EC2 Instances</t>
  </si>
  <si>
    <t>Amazon EC2 Instance</t>
  </si>
  <si>
    <t>Amazon ELB Application Load Balancers</t>
  </si>
  <si>
    <t>Amazon ELB Application Load Balancer</t>
  </si>
  <si>
    <t>Amazon ELB Classic Load Balancers</t>
  </si>
  <si>
    <t>Amazon ELB Classic Load Balancer</t>
  </si>
  <si>
    <t>Amazon ELB Network Load Balancers</t>
  </si>
  <si>
    <t>Amazon ELB Network Load Balancer</t>
  </si>
  <si>
    <t>Azure Virtual Machines</t>
  </si>
  <si>
    <t>Azure Virtual Machine</t>
  </si>
  <si>
    <t>Sybase Database</t>
  </si>
  <si>
    <t>Sybase Instance</t>
  </si>
  <si>
    <t>MJ</t>
  </si>
  <si>
    <t>MariaDB Cluster</t>
  </si>
  <si>
    <t>MariaDB Database</t>
  </si>
  <si>
    <t>MariaDB Instance</t>
  </si>
  <si>
    <t>KAK_VIRTUAL_MACHINE_DETAILS</t>
  </si>
  <si>
    <t>KAK_VIRTUAL_MACHINE_METRICS</t>
  </si>
  <si>
    <t>KAK_VIRTUAL_MACHINE_TAG_NAME_VALUES</t>
  </si>
  <si>
    <t>KAK_VIRTUAL_MACHINE_DOMAIN_NAMES</t>
  </si>
  <si>
    <t>KAK_VIRTUAL_MACHINE_IP_ADDRESSES</t>
  </si>
  <si>
    <t>KAK_VIRTUAL_MACHINES_SUMMARY</t>
  </si>
  <si>
    <t>KAL_APPLICATIONLOADBALANCERS</t>
  </si>
  <si>
    <t>KAL_APPLICATIONLOADBALANCERSUMMARY</t>
  </si>
  <si>
    <t>KAL_CLASSICLOADBALANCERS</t>
  </si>
  <si>
    <t>KAL_CLASSICLOADBALANCERSUMMARY</t>
  </si>
  <si>
    <t>KAL_NETWORKLOADBALANCERS</t>
  </si>
  <si>
    <t>KAL_NETWORKLOADBALANCERSUMMARY</t>
  </si>
  <si>
    <t>KB5_AWS_REGION_HEALTH</t>
  </si>
  <si>
    <t>KB5_CPU_PER_INSTANCE</t>
  </si>
  <si>
    <t>KB5_CW_ALL_INSTANCES</t>
  </si>
  <si>
    <t>KB5_CW_DISK_PER_INSTANCE</t>
  </si>
  <si>
    <t>KB5_CW_EBS_PER_INSTANCE</t>
  </si>
  <si>
    <t>KB5_CW_NET_PER_INSTANCE</t>
  </si>
  <si>
    <t>KB5_INSTANCE_DETAILS</t>
  </si>
  <si>
    <t>KB5_SECURITY_GROUPS</t>
  </si>
  <si>
    <t>KB5_TAGS</t>
  </si>
  <si>
    <t>KAKVMDET</t>
  </si>
  <si>
    <t>KAKVMMETRI</t>
  </si>
  <si>
    <t>KAKVMTAGS</t>
  </si>
  <si>
    <t>KAKVM_DNMS</t>
  </si>
  <si>
    <t>KAKVM_IPS</t>
  </si>
  <si>
    <t>KAKVM_SMRY</t>
  </si>
  <si>
    <t>KALAPPLIC0</t>
  </si>
  <si>
    <t>KALAPPLICA</t>
  </si>
  <si>
    <t>KALCLASSI0</t>
  </si>
  <si>
    <t>KALCLASSIC</t>
  </si>
  <si>
    <t>KALNETWOR0</t>
  </si>
  <si>
    <t>KALNETWORK</t>
  </si>
  <si>
    <t>KB5AWSRHEA</t>
  </si>
  <si>
    <t>KB5CPUPERI</t>
  </si>
  <si>
    <t>KB5CWALLIN</t>
  </si>
  <si>
    <t>KB5CWDISKP</t>
  </si>
  <si>
    <t>KB5CWEBSPE</t>
  </si>
  <si>
    <t>KB5CWNETPE</t>
  </si>
  <si>
    <t>KB5INSTANC</t>
  </si>
  <si>
    <t>KB5SECURIT</t>
  </si>
  <si>
    <t>KB5TAGS</t>
  </si>
  <si>
    <t>Number of VMs</t>
  </si>
  <si>
    <t>Number of VMs times average number of domains per VM</t>
  </si>
  <si>
    <t>Number of VM times average number of IP addresses per VM</t>
  </si>
  <si>
    <t>Number of VMs times average number of tags per VM</t>
  </si>
  <si>
    <t>Number of instances monitored in configured region</t>
  </si>
  <si>
    <t>Number of Regions available to scan</t>
  </si>
  <si>
    <t>Number of Instances that are being monitored in the configured region</t>
  </si>
  <si>
    <t>1 per interval</t>
  </si>
  <si>
    <t>Number of security groups in the configured region</t>
  </si>
  <si>
    <t>Number of tags in the configured region</t>
  </si>
  <si>
    <t>KMJ_AGENTCONFIGURATION</t>
  </si>
  <si>
    <t>KMJ_APPLICATIONAVAILABILITY</t>
  </si>
  <si>
    <t>KMJ_BUFFERPOOLSIZE</t>
  </si>
  <si>
    <t>KMJ_CLUSTERINFO</t>
  </si>
  <si>
    <t>KMJ_DBCPU</t>
  </si>
  <si>
    <t>KMJ_DBMEMORY</t>
  </si>
  <si>
    <t>KMJ_ERRORINFO</t>
  </si>
  <si>
    <t>KMJ_EVENTS</t>
  </si>
  <si>
    <t>KMJ_EVENTSSTATEMENTSCURRENT</t>
  </si>
  <si>
    <t>KMJ_FILES</t>
  </si>
  <si>
    <t>KMJ_GLOBALSTATUS</t>
  </si>
  <si>
    <t>KMJ_GLOBALSTATUSINFO</t>
  </si>
  <si>
    <t>KMJ_GLOBALVARIABLE</t>
  </si>
  <si>
    <t>KMJ_HOSTS</t>
  </si>
  <si>
    <t>KMJ_INNODBBUFFERPOOLPAGES</t>
  </si>
  <si>
    <t>KMJ_INNODBLOCKWAITS</t>
  </si>
  <si>
    <t>KMJ_LOCKINFO</t>
  </si>
  <si>
    <t>KMJ_PARTITIONS</t>
  </si>
  <si>
    <t>KMJ_PLUGINS</t>
  </si>
  <si>
    <t>KMJ_PROCESSLIST</t>
  </si>
  <si>
    <t>KMJ_ROWOPERATIONS</t>
  </si>
  <si>
    <t>KMJ_RWLOCKINSTANCES</t>
  </si>
  <si>
    <t>KMJ_SCHEMATA</t>
  </si>
  <si>
    <t>KMJ_SESSIONSTATUS</t>
  </si>
  <si>
    <t>KMJ_STATISTICS</t>
  </si>
  <si>
    <t>KMJ_STATUS</t>
  </si>
  <si>
    <t>KMJ_STORAGEENGINES</t>
  </si>
  <si>
    <t>KMJ_TABLES</t>
  </si>
  <si>
    <t>KMJ_USERPRIVILEGES</t>
  </si>
  <si>
    <t>KMJ_USERS</t>
  </si>
  <si>
    <t>KMJAGNTCFG</t>
  </si>
  <si>
    <t>KMJAPPLICA</t>
  </si>
  <si>
    <t>KMJBUFFERP</t>
  </si>
  <si>
    <t>KMJCLUSTER</t>
  </si>
  <si>
    <t>KMJDBCPU</t>
  </si>
  <si>
    <t>KMJDBMEMOR</t>
  </si>
  <si>
    <t>KMJERRORIN</t>
  </si>
  <si>
    <t>KMJEVENTS</t>
  </si>
  <si>
    <t>KMJEVENTSS</t>
  </si>
  <si>
    <t>KMJFILES</t>
  </si>
  <si>
    <t>KMJGLOBALS</t>
  </si>
  <si>
    <t>KMJGLOBAL0</t>
  </si>
  <si>
    <t>KMJGLOBALV</t>
  </si>
  <si>
    <t>KMJHOSTS</t>
  </si>
  <si>
    <t>KMJINNODBB</t>
  </si>
  <si>
    <t>KMJINNODBL</t>
  </si>
  <si>
    <t>KMJLOCKINF</t>
  </si>
  <si>
    <t>KMJPARTITI</t>
  </si>
  <si>
    <t>KMJPLUGINS</t>
  </si>
  <si>
    <t>KMJPROCESS</t>
  </si>
  <si>
    <t>KMJROWOPER</t>
  </si>
  <si>
    <t>KMJRWLOCKI</t>
  </si>
  <si>
    <t>KMJSCHEMAT</t>
  </si>
  <si>
    <t>KMJSESSION</t>
  </si>
  <si>
    <t>KMJSTATIST</t>
  </si>
  <si>
    <t>KMJSTATUS</t>
  </si>
  <si>
    <t>KMJSTORAGE</t>
  </si>
  <si>
    <t>KMJTABLES</t>
  </si>
  <si>
    <t>KMJUSERPRI</t>
  </si>
  <si>
    <t>KMJUSERS</t>
  </si>
  <si>
    <t>Sybase_Cache_Summary</t>
  </si>
  <si>
    <t>Sybase_Database_Detail</t>
  </si>
  <si>
    <t>Sybase_Database_Summary</t>
  </si>
  <si>
    <t>Sybase_Device_Detail</t>
  </si>
  <si>
    <t>Sybase_Engine_Detail</t>
  </si>
  <si>
    <t>Sybase_Job_Detail</t>
  </si>
  <si>
    <t>Sybase_Job_Summary</t>
  </si>
  <si>
    <t>Sybase_Lock_Conflict_Detail</t>
  </si>
  <si>
    <t>Sybase_Lock_Detail</t>
  </si>
  <si>
    <t>Sybase_Lock_Summary</t>
  </si>
  <si>
    <t>Sybase_Locks</t>
  </si>
  <si>
    <t>Sybase_Problem_Detail</t>
  </si>
  <si>
    <t>Sybase_Problem_Summary</t>
  </si>
  <si>
    <t>Sybase_Process_Detail</t>
  </si>
  <si>
    <t>Sybase_Process_Summary</t>
  </si>
  <si>
    <t>Sybase_Server_Detail</t>
  </si>
  <si>
    <t>Sybase_Server_Enterprise_View</t>
  </si>
  <si>
    <t>Sybase_Server_Summary</t>
  </si>
  <si>
    <t>Sybase_Statistics_Summary</t>
  </si>
  <si>
    <t>KOYCACS</t>
  </si>
  <si>
    <t>KOYDBD</t>
  </si>
  <si>
    <t>KOYDBS</t>
  </si>
  <si>
    <t>KOYDEVD</t>
  </si>
  <si>
    <t>KOYENGD</t>
  </si>
  <si>
    <t>KOYJOBD</t>
  </si>
  <si>
    <t>KOYJOBS</t>
  </si>
  <si>
    <t>KOYLOCK</t>
  </si>
  <si>
    <t>KOYLCKD</t>
  </si>
  <si>
    <t>KOYLCKS</t>
  </si>
  <si>
    <t>KOYLOCKS</t>
  </si>
  <si>
    <t>KOYPROBD</t>
  </si>
  <si>
    <t>KOYPROBS</t>
  </si>
  <si>
    <t>KOYPRCD</t>
  </si>
  <si>
    <t>KOYPRCS</t>
  </si>
  <si>
    <t>KOYSRVD</t>
  </si>
  <si>
    <t>KOYSRVRE</t>
  </si>
  <si>
    <t>KOYSRVS</t>
  </si>
  <si>
    <t>KOYSTATS</t>
  </si>
  <si>
    <t>1 row per database</t>
  </si>
  <si>
    <t>1 row for each device for each database data file plus one row for each device for each database transaction log file</t>
  </si>
  <si>
    <t>1 row per engine</t>
  </si>
  <si>
    <t>1 row per job</t>
  </si>
  <si>
    <t>1 row per lock</t>
  </si>
  <si>
    <t>1 row per problem</t>
  </si>
  <si>
    <t>1 row per lock conflict</t>
  </si>
  <si>
    <t>1 row per lock type</t>
  </si>
  <si>
    <t>1 row per interval</t>
  </si>
  <si>
    <t>1 row per database process</t>
  </si>
  <si>
    <t>1 row per server in enterprise view</t>
  </si>
  <si>
    <t>3Z</t>
  </si>
  <si>
    <t>Microsoft Active Directory</t>
  </si>
  <si>
    <t>AD_Services_Status</t>
  </si>
  <si>
    <t>K3ZSRVSTAT</t>
  </si>
  <si>
    <t>Address_Book</t>
  </si>
  <si>
    <t>ADFS</t>
  </si>
  <si>
    <t>ADFS_Proxy</t>
  </si>
  <si>
    <t>ADFSALL</t>
  </si>
  <si>
    <t>DFS</t>
  </si>
  <si>
    <t>Directory_Services</t>
  </si>
  <si>
    <t>Domain_Controller_Availability</t>
  </si>
  <si>
    <t>Domain_Controller_Performance</t>
  </si>
  <si>
    <t>Domain_Controller_Replication</t>
  </si>
  <si>
    <t>Event_Log</t>
  </si>
  <si>
    <t>Exchange_Directory_Services</t>
  </si>
  <si>
    <t>File_Replication_Service</t>
  </si>
  <si>
    <t>GPO</t>
  </si>
  <si>
    <t>Kerberos_Consistency_Checker</t>
  </si>
  <si>
    <t>Kerberos_Key_Distribution_Centre</t>
  </si>
  <si>
    <t>LDAP</t>
  </si>
  <si>
    <t>LDAP_Attributes</t>
  </si>
  <si>
    <t>Local_Security_Authority</t>
  </si>
  <si>
    <t>Moved_Or_Deleted_Organizational_Unit</t>
  </si>
  <si>
    <t>Name_Service_Provider</t>
  </si>
  <si>
    <t>NETLOGON_Attributes</t>
  </si>
  <si>
    <t>Password_Setting_Objects</t>
  </si>
  <si>
    <t>Replication</t>
  </si>
  <si>
    <t>Replication_Partner_Latency</t>
  </si>
  <si>
    <t>Root_Directory_Server</t>
  </si>
  <si>
    <t>Security_Accounts_Manager</t>
  </si>
  <si>
    <t>Services</t>
  </si>
  <si>
    <t>Trust</t>
  </si>
  <si>
    <t>K3ZNTDSAB</t>
  </si>
  <si>
    <t>K3ZADFSPSR</t>
  </si>
  <si>
    <t>K3ZADFSPSD</t>
  </si>
  <si>
    <t>K3ZADFSPXD</t>
  </si>
  <si>
    <t>K3ZNTDSDFS</t>
  </si>
  <si>
    <t>K3ZNTDSDS</t>
  </si>
  <si>
    <t>K3ZNTDSDCA</t>
  </si>
  <si>
    <t>K3ZNTDSDCP</t>
  </si>
  <si>
    <t>K3ZDCREPL</t>
  </si>
  <si>
    <t>K3ZEVTLOG</t>
  </si>
  <si>
    <t>K3ZNTDSXDS</t>
  </si>
  <si>
    <t>K3ZNTDSFRS</t>
  </si>
  <si>
    <t>K3ZNTDSGPO</t>
  </si>
  <si>
    <t>K3ZNTDSKCC</t>
  </si>
  <si>
    <t>K3ZNTDSKDC</t>
  </si>
  <si>
    <t>K3ZNTDSLDP</t>
  </si>
  <si>
    <t>K3ZNTDSLDA</t>
  </si>
  <si>
    <t>K3ZNTDSLSA</t>
  </si>
  <si>
    <t>K3ZOU</t>
  </si>
  <si>
    <t>K3ZNTDSNSP</t>
  </si>
  <si>
    <t>K3ZNTLGON</t>
  </si>
  <si>
    <t>K3ZNTDSPSO</t>
  </si>
  <si>
    <t>K3ZNTDSDRA</t>
  </si>
  <si>
    <t>K3ZNTDSRLT</t>
  </si>
  <si>
    <t>K3ZNTDSRDS</t>
  </si>
  <si>
    <t>K3ZNTDSSAM</t>
  </si>
  <si>
    <t>K3ZNTDSSVC</t>
  </si>
  <si>
    <t>K3ZNTDSTRS</t>
  </si>
  <si>
    <t>Number of LDAP replication partners</t>
  </si>
  <si>
    <t>Number of new events per interval</t>
  </si>
  <si>
    <t>Number of group policy objects</t>
  </si>
  <si>
    <t>Number of organization unit changes</t>
  </si>
  <si>
    <t>Number of Netlogon instances</t>
  </si>
  <si>
    <t>Number of password setting objects</t>
  </si>
  <si>
    <t>Number of services on NT server</t>
  </si>
  <si>
    <t>Number of trusts</t>
  </si>
  <si>
    <t>One for each service that is critical to Active Directory operation</t>
  </si>
  <si>
    <t>KSAERROR</t>
  </si>
  <si>
    <t>R/3_ITM_ERROR</t>
  </si>
  <si>
    <t>KSEBUFFERP</t>
  </si>
  <si>
    <t>KSEDBCPU</t>
  </si>
  <si>
    <t>KSEDBMEM</t>
  </si>
  <si>
    <t>KSEERRORIN</t>
  </si>
  <si>
    <t>KSEEVENTS0</t>
  </si>
  <si>
    <t>KSEGLOBALS</t>
  </si>
  <si>
    <t>KSEINNODBB</t>
  </si>
  <si>
    <t>KSELOCKINF</t>
  </si>
  <si>
    <t>KSEPROCES0</t>
  </si>
  <si>
    <t>KSEROWOPER</t>
  </si>
  <si>
    <t>KSEUSERS</t>
  </si>
  <si>
    <t>KUDCURSQL</t>
  </si>
  <si>
    <t>KUD_DB2_Current_SQL</t>
  </si>
  <si>
    <t>WB</t>
  </si>
  <si>
    <t>KWB_GARBAGECOLLECTOR</t>
  </si>
  <si>
    <t>KWB_JDBCCONNECTIONPOOL</t>
  </si>
  <si>
    <t>KWB_JMSSERVER</t>
  </si>
  <si>
    <t>KWB_JVMRUNTIME</t>
  </si>
  <si>
    <t>KWB_LOG</t>
  </si>
  <si>
    <t>KWB_OPERATINGSYSTEM</t>
  </si>
  <si>
    <t>KWB_SERVER</t>
  </si>
  <si>
    <t>KWB_TAKE_ACTION_STATUS</t>
  </si>
  <si>
    <t>KWB_THREAD_POOL_STATUS</t>
  </si>
  <si>
    <t>KWB_THREADPOOL</t>
  </si>
  <si>
    <t>KWB_WEBSERVICE</t>
  </si>
  <si>
    <t>KWBGARBAGE</t>
  </si>
  <si>
    <t>KWBJDBCCON</t>
  </si>
  <si>
    <t>KWBJMSSERV</t>
  </si>
  <si>
    <t>KWBJVMRUNT</t>
  </si>
  <si>
    <t>KWBLOG</t>
  </si>
  <si>
    <t>KWBOPERATI</t>
  </si>
  <si>
    <t>KWBSERVER</t>
  </si>
  <si>
    <t>KWBTACTST</t>
  </si>
  <si>
    <t>KWBTHPLST</t>
  </si>
  <si>
    <t>KWBTHREADP</t>
  </si>
  <si>
    <t>KWBWEBSERV</t>
  </si>
  <si>
    <t>WebLogic</t>
  </si>
  <si>
    <t>Number of garbage collectors running</t>
  </si>
  <si>
    <t>Number of JDBC Connection Pools</t>
  </si>
  <si>
    <t>Number of JMS servers hosted</t>
  </si>
  <si>
    <t>VD</t>
  </si>
  <si>
    <t>Citrix VDI</t>
  </si>
  <si>
    <t>KVD_APPLICATION_CONNECTION_SUMMARY</t>
  </si>
  <si>
    <t>KVD_APPLICATION_RESOURCE_INFORMATION</t>
  </si>
  <si>
    <t>KVD_CATALOG_AVERAGE_LOAD_INDEX_SUMMARY</t>
  </si>
  <si>
    <t>KVD_CATALOG_CONNECTION_SUMMARY</t>
  </si>
  <si>
    <t>KVD_CATALOG_RESOURCE_INFORMATION</t>
  </si>
  <si>
    <t>KVD_DDC_MACHINE_EVENTS</t>
  </si>
  <si>
    <t>KVD_DDC_MACHINE_RESOURCE_INFORMATION</t>
  </si>
  <si>
    <t>KVD_DDC_MACHINE_WINDOWS_EVENT_LOG_EVENTS</t>
  </si>
  <si>
    <t>KVD_DELIVERY_GROUP_AVERAGE_LOAD_INDEX_SUMMARY</t>
  </si>
  <si>
    <t>KVD_DELIVERY_GROUP_CONNECTION_SUMMARY</t>
  </si>
  <si>
    <t>KVD_DELIVERY_GROUP_RESOURCE_INFORMATION</t>
  </si>
  <si>
    <t>KVD_DESKTOP_CONNECTION_SUMMARY</t>
  </si>
  <si>
    <t>KVD_DESKTOP_RESOURCE_INFORMATION</t>
  </si>
  <si>
    <t>KVD_HYPERVISOR_AVERAGE_LOAD_INDEX_SUMMARY</t>
  </si>
  <si>
    <t>KVD_HYPERVISOR_CONNECTION_SUMMARY</t>
  </si>
  <si>
    <t>KVD_HYPERVISOR_RESOURCE_INFORMATION</t>
  </si>
  <si>
    <t>KVD_RESOURCE_COUNTS</t>
  </si>
  <si>
    <t>KVD_SESSION_CONNECTION_DETAILS</t>
  </si>
  <si>
    <t>KVD_SESSION_RESOURCE_JOIN_SESSION_CONN</t>
  </si>
  <si>
    <t>KVD_SITE_AVERAGE_LOAD_INDEX_SUMMARY</t>
  </si>
  <si>
    <t>KVD_SITE_EVENTS</t>
  </si>
  <si>
    <t>KVD_SITE_RESOURCE_INFORMATION</t>
  </si>
  <si>
    <t>KVD_SITE_SESS_CONN_STATE_CNT_SUM</t>
  </si>
  <si>
    <t>KVD_SITE_SESSION_COUNT_SUMMARY</t>
  </si>
  <si>
    <t>KVD_USER_RESOURCE_INFORMATION</t>
  </si>
  <si>
    <t>KVD_VDA_MACHINE_CONNECTION_SUMMARY</t>
  </si>
  <si>
    <t>KVD_VDA_MACHINE_EVENTS</t>
  </si>
  <si>
    <t>KVD_VDA_MACHINE_JOIN_ALL</t>
  </si>
  <si>
    <t>KVD_VDA_MACHINE_LOAD_INDEX_SUMMARY</t>
  </si>
  <si>
    <t>KVD_VDA_MACHINE_RESOURCE_INFORMATION</t>
  </si>
  <si>
    <t>KVD_VDA_MACHINE_WINDOWS_EVENT_LOG_EVENTS</t>
  </si>
  <si>
    <t>KVD_XENDESKTOP_RESOURCE_PROPERTIES</t>
  </si>
  <si>
    <t>KVDXDACS51</t>
  </si>
  <si>
    <t>KVDXDARI47</t>
  </si>
  <si>
    <t>KVDXDCAL27</t>
  </si>
  <si>
    <t>KVDXDCCS30</t>
  </si>
  <si>
    <t>KVDXDCRI26</t>
  </si>
  <si>
    <t>KVDXDDME24</t>
  </si>
  <si>
    <t>KVDXDDMR23</t>
  </si>
  <si>
    <t>KVDXDDDCWE</t>
  </si>
  <si>
    <t>KVDXDDGA34</t>
  </si>
  <si>
    <t>KVDXDDGC37</t>
  </si>
  <si>
    <t>KVDXDDGR33</t>
  </si>
  <si>
    <t>KVDXDDCS59</t>
  </si>
  <si>
    <t>KVDXDDRI55</t>
  </si>
  <si>
    <t>KVDXDHAL41</t>
  </si>
  <si>
    <t>KVDXDHCS44</t>
  </si>
  <si>
    <t>KVDXDHRI40</t>
  </si>
  <si>
    <t>KVDRC7</t>
  </si>
  <si>
    <t>KVDXDSS03</t>
  </si>
  <si>
    <t>KVDXDSRSC</t>
  </si>
  <si>
    <t>KVDALIS8</t>
  </si>
  <si>
    <t>KVDXDSE13</t>
  </si>
  <si>
    <t>KVDRI6</t>
  </si>
  <si>
    <t>KVDSCSCS10</t>
  </si>
  <si>
    <t>KVDSCS9</t>
  </si>
  <si>
    <t>KVDXDUS02</t>
  </si>
  <si>
    <t>KVDXDVMC19</t>
  </si>
  <si>
    <t>KVDXDVME21</t>
  </si>
  <si>
    <t>KVDVDAALL</t>
  </si>
  <si>
    <t>KVDLIS16</t>
  </si>
  <si>
    <t>KVDXDVMR15</t>
  </si>
  <si>
    <t>KVDXDVDAWE</t>
  </si>
  <si>
    <t>KVDRP2</t>
  </si>
  <si>
    <t>Number of Applications</t>
  </si>
  <si>
    <t>Number of Catalogs</t>
  </si>
  <si>
    <t>Sum of events reported by Desktop Delivery Controllers</t>
  </si>
  <si>
    <t>Number of Desktop Delivery Controllers</t>
  </si>
  <si>
    <t>Number of delivery groups</t>
  </si>
  <si>
    <t>Number of desktops</t>
  </si>
  <si>
    <t>Number of hypervisors</t>
  </si>
  <si>
    <t>Number of XenDesktop/XenApp sites</t>
  </si>
  <si>
    <t>Number of concurrent sessions connected to XenDesktop</t>
  </si>
  <si>
    <t>Sum of events reported by XenDesktop sites</t>
  </si>
  <si>
    <t>Number of unique users who have ever logged into XenDesktop</t>
  </si>
  <si>
    <t>Number of Virtual Desktop Agents</t>
  </si>
  <si>
    <t>Sum of events reported by Virtual Desktop Agents</t>
  </si>
  <si>
    <t>ZR</t>
  </si>
  <si>
    <t>RabbitMQ</t>
  </si>
  <si>
    <t>KZR_CHANNEL_DETAILS</t>
  </si>
  <si>
    <t>KZR_CLUSTER_CONFIG_INFO</t>
  </si>
  <si>
    <t>KZR_NODE_INFORMATION</t>
  </si>
  <si>
    <t>KZR_QUEUE_DETAILS</t>
  </si>
  <si>
    <t>KZR_RABBITMQ_CLUSTER_STATUS</t>
  </si>
  <si>
    <t>KZRCHANNEL</t>
  </si>
  <si>
    <t>KZRCLUSTER</t>
  </si>
  <si>
    <t>KZRNODEINF</t>
  </si>
  <si>
    <t>KZRQUEUEDE</t>
  </si>
  <si>
    <t>KZRRABBITM</t>
  </si>
  <si>
    <t>Number of channels</t>
  </si>
  <si>
    <t>Number of nodes in cluster</t>
  </si>
  <si>
    <t>Queues</t>
  </si>
  <si>
    <t>Number of application load balancers</t>
  </si>
  <si>
    <t>Number of classic load balancers</t>
  </si>
  <si>
    <t>Number of network load balancers</t>
  </si>
  <si>
    <t>Number of load balancers</t>
  </si>
  <si>
    <t>Citrix Site</t>
  </si>
  <si>
    <t>MySQL Database</t>
  </si>
  <si>
    <t>MySQL Instance</t>
  </si>
  <si>
    <t xml:space="preserve"> Rabbit MQ Cluster</t>
  </si>
  <si>
    <t xml:space="preserve"> Rabbit MQ Node</t>
  </si>
  <si>
    <t xml:space="preserve"> Rabbit MQ Queue</t>
  </si>
  <si>
    <t>Weblogic Server</t>
  </si>
  <si>
    <t>Openshift Cluster Resource Quota</t>
  </si>
  <si>
    <t>Kubernetes Resource Quota</t>
  </si>
  <si>
    <t>Openshift Route</t>
  </si>
  <si>
    <t>v2019.4.0 - 12/17/2019 - Updates for Cloud App Management 2019.4.0, including new agent types</t>
  </si>
  <si>
    <t>Ruby</t>
  </si>
  <si>
    <t>KM</t>
  </si>
  <si>
    <t>appInfo</t>
  </si>
  <si>
    <t>default</t>
  </si>
  <si>
    <t>httpRequest</t>
  </si>
  <si>
    <t>threadInfo</t>
  </si>
  <si>
    <t>Ruby Application Runtime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</si>
</sst>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409]d\-mmm\-yyyy;@"/>
    <numFmt numFmtId="167" formatCode="#,##0.0"/>
  </numFmts>
  <fonts count="10" x14ac:knownFonts="1">
    <font>
      <sz val="10"/>
      <name val="Arial"/>
    </font>
    <font>
      <sz val="10"/>
      <name val="Arial"/>
      <family val="2"/>
    </font>
    <font>
      <b/>
      <sz val="10"/>
      <name val="Arial"/>
      <family val="2"/>
    </font>
    <font>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sz val="10"/>
      <name val="Arial"/>
      <family val="2"/>
    </font>
  </fonts>
  <fills count="8">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rgb="FFFFFFCC"/>
        <bgColor rgb="FF000000"/>
      </patternFill>
    </fill>
    <fill>
      <patternFill patternType="solid">
        <fgColor theme="0" tint="-4.9989318521683403E-2"/>
        <bgColor indexed="64"/>
      </patternFill>
    </fill>
    <fill>
      <patternFill patternType="solid">
        <fgColor theme="0" tint="-4.9989318521683403E-2"/>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95">
    <xf numFmtId="0" fontId="0" fillId="0" borderId="0" xfId="0"/>
    <xf numFmtId="0" fontId="1" fillId="0" borderId="0" xfId="0" applyFont="1"/>
    <xf numFmtId="14" fontId="1" fillId="0" borderId="0" xfId="0" applyNumberFormat="1" applyFont="1"/>
    <xf numFmtId="1" fontId="1" fillId="2" borderId="1" xfId="0" applyNumberFormat="1" applyFont="1" applyFill="1" applyBorder="1"/>
    <xf numFmtId="165" fontId="1" fillId="2" borderId="1" xfId="0" applyNumberFormat="1" applyFont="1" applyFill="1" applyBorder="1"/>
    <xf numFmtId="0" fontId="2" fillId="0" borderId="0" xfId="0" applyFont="1"/>
    <xf numFmtId="0" fontId="3" fillId="0" borderId="0" xfId="0" applyFont="1"/>
    <xf numFmtId="0" fontId="1" fillId="0" borderId="0" xfId="0" applyFont="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Fill="1" applyBorder="1"/>
    <xf numFmtId="1" fontId="1" fillId="0" borderId="0" xfId="0" applyNumberFormat="1" applyFont="1"/>
    <xf numFmtId="165" fontId="0" fillId="0" borderId="0" xfId="0" applyNumberFormat="1"/>
    <xf numFmtId="3" fontId="1" fillId="2" borderId="1" xfId="0" applyNumberFormat="1" applyFont="1" applyFill="1" applyBorder="1"/>
    <xf numFmtId="0" fontId="0" fillId="0" borderId="0" xfId="0" applyFont="1"/>
    <xf numFmtId="0" fontId="2" fillId="3" borderId="1" xfId="0" applyNumberFormat="1" applyFont="1" applyFill="1" applyBorder="1"/>
    <xf numFmtId="0" fontId="6" fillId="0" borderId="0" xfId="0" applyFont="1"/>
    <xf numFmtId="3" fontId="3" fillId="2" borderId="1" xfId="0" applyNumberFormat="1" applyFont="1" applyFill="1" applyBorder="1"/>
    <xf numFmtId="1" fontId="0" fillId="0" borderId="0" xfId="0" applyNumberFormat="1"/>
    <xf numFmtId="1" fontId="3" fillId="0" borderId="0" xfId="0" applyNumberFormat="1" applyFont="1" applyAlignment="1">
      <alignment wrapText="1"/>
    </xf>
    <xf numFmtId="0" fontId="3" fillId="0" borderId="0" xfId="0" applyFont="1" applyFill="1" applyBorder="1" applyAlignment="1">
      <alignment horizontal="left"/>
    </xf>
    <xf numFmtId="0" fontId="2" fillId="0" borderId="0" xfId="0" applyFont="1" applyAlignment="1">
      <alignment horizontal="left"/>
    </xf>
    <xf numFmtId="9" fontId="0" fillId="0" borderId="0" xfId="0" applyNumberFormat="1"/>
    <xf numFmtId="9" fontId="0" fillId="0" borderId="0" xfId="2" applyFont="1"/>
    <xf numFmtId="15" fontId="0" fillId="0" borderId="0" xfId="0" applyNumberFormat="1"/>
    <xf numFmtId="0" fontId="4" fillId="0" borderId="0" xfId="0" applyFont="1"/>
    <xf numFmtId="166" fontId="2" fillId="0" borderId="0" xfId="0" applyNumberFormat="1" applyFont="1"/>
    <xf numFmtId="1" fontId="2" fillId="3" borderId="1" xfId="0" applyNumberFormat="1" applyFont="1" applyFill="1" applyBorder="1"/>
    <xf numFmtId="0" fontId="2" fillId="4" borderId="1" xfId="0" applyNumberFormat="1" applyFont="1" applyFill="1" applyBorder="1"/>
    <xf numFmtId="1" fontId="1" fillId="4" borderId="1" xfId="0" applyNumberFormat="1" applyFont="1" applyFill="1" applyBorder="1"/>
    <xf numFmtId="3" fontId="3" fillId="2" borderId="2" xfId="0" applyNumberFormat="1" applyFont="1" applyFill="1" applyBorder="1"/>
    <xf numFmtId="9" fontId="1" fillId="3" borderId="1" xfId="0" applyNumberFormat="1" applyFont="1" applyFill="1" applyBorder="1"/>
    <xf numFmtId="0" fontId="3" fillId="0" borderId="0" xfId="1" applyFont="1"/>
    <xf numFmtId="0" fontId="2" fillId="3" borderId="1" xfId="1" applyNumberFormat="1" applyFont="1" applyFill="1" applyBorder="1"/>
    <xf numFmtId="0" fontId="2" fillId="3" borderId="2" xfId="1" applyNumberFormat="1" applyFont="1" applyFill="1" applyBorder="1"/>
    <xf numFmtId="0" fontId="3"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0" quotePrefix="1" applyAlignment="1">
      <alignment horizontal="left" vertical="center" wrapText="1"/>
    </xf>
    <xf numFmtId="0" fontId="5" fillId="0" borderId="0" xfId="0" applyFont="1" applyAlignment="1">
      <alignment horizontal="left" wrapText="1"/>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 fontId="1" fillId="3" borderId="1" xfId="0" applyNumberFormat="1" applyFont="1" applyFill="1" applyBorder="1"/>
    <xf numFmtId="164" fontId="3" fillId="2" borderId="2" xfId="0" applyNumberFormat="1" applyFont="1" applyFill="1" applyBorder="1"/>
    <xf numFmtId="164" fontId="3" fillId="2" borderId="1" xfId="0" applyNumberFormat="1" applyFont="1" applyFill="1" applyBorder="1"/>
    <xf numFmtId="3" fontId="0" fillId="0" borderId="0" xfId="0" applyNumberFormat="1"/>
    <xf numFmtId="0" fontId="1" fillId="0" borderId="0" xfId="0" applyFont="1" applyAlignment="1">
      <alignment horizontal="left" vertical="center" wrapText="1"/>
    </xf>
    <xf numFmtId="4" fontId="0" fillId="0" borderId="0" xfId="0" applyNumberFormat="1" applyBorder="1"/>
    <xf numFmtId="3" fontId="0" fillId="0" borderId="0" xfId="0" applyNumberFormat="1" applyBorder="1"/>
    <xf numFmtId="4" fontId="1" fillId="4" borderId="1" xfId="0" applyNumberFormat="1" applyFont="1" applyFill="1" applyBorder="1"/>
    <xf numFmtId="3" fontId="1" fillId="4" borderId="1" xfId="0" applyNumberFormat="1" applyFont="1" applyFill="1" applyBorder="1"/>
    <xf numFmtId="0" fontId="1" fillId="0" borderId="0" xfId="0" applyFont="1" applyFill="1" applyBorder="1" applyAlignment="1">
      <alignment horizontal="left"/>
    </xf>
    <xf numFmtId="0" fontId="1" fillId="0" borderId="0" xfId="0" applyFont="1" applyFill="1" applyBorder="1"/>
    <xf numFmtId="0" fontId="1" fillId="5" borderId="1" xfId="0" applyNumberFormat="1" applyFont="1" applyFill="1" applyBorder="1"/>
    <xf numFmtId="0" fontId="1" fillId="5" borderId="1" xfId="1" applyNumberFormat="1" applyFont="1" applyFill="1" applyBorder="1"/>
    <xf numFmtId="0" fontId="1" fillId="0" borderId="0" xfId="0" applyFont="1" applyFill="1" applyBorder="1" applyAlignment="1">
      <alignment wrapText="1"/>
    </xf>
    <xf numFmtId="1" fontId="1" fillId="5" borderId="1" xfId="0" applyNumberFormat="1" applyFont="1" applyFill="1" applyBorder="1"/>
    <xf numFmtId="0" fontId="1" fillId="0" borderId="0" xfId="0" applyFont="1" applyFill="1" applyBorder="1" applyAlignment="1">
      <alignment horizontal="right"/>
    </xf>
    <xf numFmtId="3" fontId="3" fillId="0" borderId="0" xfId="0" applyNumberFormat="1" applyFont="1"/>
    <xf numFmtId="0" fontId="7" fillId="6" borderId="1" xfId="0" applyFont="1" applyFill="1" applyBorder="1" applyAlignment="1">
      <alignment horizontal="left" wrapText="1"/>
    </xf>
    <xf numFmtId="0" fontId="7" fillId="6" borderId="1" xfId="0" applyFont="1" applyFill="1" applyBorder="1" applyAlignment="1">
      <alignment wrapText="1"/>
    </xf>
    <xf numFmtId="1" fontId="7" fillId="6" borderId="1" xfId="0" applyNumberFormat="1" applyFont="1" applyFill="1" applyBorder="1" applyAlignment="1">
      <alignment wrapText="1"/>
    </xf>
    <xf numFmtId="2" fontId="1" fillId="0" borderId="0" xfId="0" applyNumberFormat="1" applyFont="1" applyFill="1" applyBorder="1" applyAlignment="1"/>
    <xf numFmtId="0" fontId="0" fillId="6" borderId="1" xfId="0" applyFill="1" applyBorder="1" applyAlignment="1">
      <alignment wrapText="1"/>
    </xf>
    <xf numFmtId="0" fontId="1" fillId="6" borderId="1" xfId="0" applyFont="1" applyFill="1" applyBorder="1" applyAlignment="1">
      <alignment wrapText="1"/>
    </xf>
    <xf numFmtId="3" fontId="1" fillId="6" borderId="1" xfId="0" applyNumberFormat="1" applyFont="1" applyFill="1" applyBorder="1" applyAlignment="1">
      <alignment wrapText="1"/>
    </xf>
    <xf numFmtId="0" fontId="1" fillId="4" borderId="1" xfId="0" applyFont="1" applyFill="1" applyBorder="1" applyAlignment="1">
      <alignment horizontal="right"/>
    </xf>
    <xf numFmtId="0" fontId="8" fillId="7" borderId="1" xfId="0" applyFont="1" applyFill="1" applyBorder="1" applyAlignment="1">
      <alignment horizontal="left" wrapText="1"/>
    </xf>
    <xf numFmtId="0" fontId="8" fillId="7" borderId="1" xfId="0" applyFont="1" applyFill="1" applyBorder="1" applyAlignment="1">
      <alignment wrapText="1"/>
    </xf>
    <xf numFmtId="0" fontId="2" fillId="3" borderId="1" xfId="0" applyFont="1" applyFill="1" applyBorder="1"/>
    <xf numFmtId="3" fontId="1" fillId="5" borderId="1" xfId="1" applyNumberFormat="1" applyFont="1" applyFill="1" applyBorder="1"/>
    <xf numFmtId="165" fontId="1" fillId="6" borderId="1" xfId="0" applyNumberFormat="1" applyFont="1" applyFill="1" applyBorder="1" applyAlignment="1">
      <alignment wrapText="1"/>
    </xf>
    <xf numFmtId="1" fontId="9" fillId="2" borderId="1" xfId="0" applyNumberFormat="1" applyFont="1" applyFill="1" applyBorder="1"/>
    <xf numFmtId="0" fontId="2" fillId="6" borderId="3" xfId="0" applyFont="1" applyFill="1" applyBorder="1" applyAlignment="1"/>
    <xf numFmtId="0" fontId="2" fillId="6" borderId="5" xfId="0" applyFont="1" applyFill="1" applyBorder="1" applyAlignment="1"/>
    <xf numFmtId="3" fontId="1" fillId="0" borderId="0" xfId="0" applyNumberFormat="1" applyFont="1"/>
    <xf numFmtId="3" fontId="1" fillId="4" borderId="2" xfId="0" applyNumberFormat="1" applyFont="1" applyFill="1" applyBorder="1"/>
    <xf numFmtId="0" fontId="2" fillId="6" borderId="5" xfId="0" applyFont="1" applyFill="1" applyBorder="1" applyAlignment="1"/>
    <xf numFmtId="0" fontId="7" fillId="0" borderId="0" xfId="0" applyFont="1"/>
    <xf numFmtId="1" fontId="2" fillId="3" borderId="6" xfId="0" applyNumberFormat="1" applyFont="1" applyFill="1" applyBorder="1"/>
    <xf numFmtId="0" fontId="1" fillId="0" borderId="0" xfId="0" applyFont="1" applyAlignment="1">
      <alignment vertical="top" wrapText="1"/>
    </xf>
    <xf numFmtId="0" fontId="1" fillId="0" borderId="7" xfId="0" applyFont="1" applyBorder="1" applyAlignment="1">
      <alignment wrapText="1"/>
    </xf>
    <xf numFmtId="0" fontId="1" fillId="0" borderId="0" xfId="0" applyFont="1" applyAlignment="1">
      <alignment horizontal="left"/>
    </xf>
    <xf numFmtId="0" fontId="2" fillId="6" borderId="5" xfId="0" applyFont="1" applyFill="1" applyBorder="1" applyAlignment="1"/>
    <xf numFmtId="0" fontId="2" fillId="6" borderId="4" xfId="0" applyFont="1" applyFill="1" applyBorder="1" applyAlignment="1"/>
    <xf numFmtId="167" fontId="3" fillId="2" borderId="1" xfId="0" applyNumberFormat="1" applyFont="1" applyFill="1" applyBorder="1"/>
    <xf numFmtId="0" fontId="1" fillId="3" borderId="1" xfId="0" applyFont="1" applyFill="1" applyBorder="1"/>
    <xf numFmtId="1" fontId="2" fillId="2" borderId="1" xfId="0" applyNumberFormat="1" applyFont="1" applyFill="1" applyBorder="1"/>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3" xfId="0" applyFont="1" applyFill="1" applyBorder="1" applyAlignment="1"/>
    <xf numFmtId="0" fontId="2" fillId="6" borderId="5" xfId="0" applyFont="1" applyFill="1" applyBorder="1" applyAlignment="1"/>
    <xf numFmtId="0" fontId="2" fillId="6" borderId="4" xfId="0" applyFont="1" applyFill="1" applyBorder="1" applyAlignment="1"/>
  </cellXfs>
  <cellStyles count="4">
    <cellStyle name="Normal" xfId="0" builtinId="0"/>
    <cellStyle name="Normal 2" xfId="1"/>
    <cellStyle name="Percent" xfId="2" builtinId="5"/>
    <cellStyle name="Percent 2" xfId="3"/>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zoomScaleNormal="100" workbookViewId="0">
      <selection activeCell="A40" sqref="A40"/>
    </sheetView>
  </sheetViews>
  <sheetFormatPr defaultRowHeight="12.75" x14ac:dyDescent="0.2"/>
  <cols>
    <col min="1" max="1" width="99.140625" style="37" customWidth="1"/>
    <col min="2" max="2" width="11.7109375" customWidth="1"/>
  </cols>
  <sheetData>
    <row r="1" spans="1:8" x14ac:dyDescent="0.2">
      <c r="A1" s="48" t="s">
        <v>848</v>
      </c>
    </row>
    <row r="2" spans="1:8" x14ac:dyDescent="0.2">
      <c r="A2" s="37" t="s">
        <v>188</v>
      </c>
    </row>
    <row r="4" spans="1:8" x14ac:dyDescent="0.2">
      <c r="A4" s="36" t="s">
        <v>350</v>
      </c>
    </row>
    <row r="5" spans="1:8" x14ac:dyDescent="0.2">
      <c r="H5" s="24"/>
    </row>
    <row r="6" spans="1:8" ht="25.5" x14ac:dyDescent="0.2">
      <c r="A6" s="48" t="s">
        <v>354</v>
      </c>
      <c r="H6" s="24"/>
    </row>
    <row r="7" spans="1:8" ht="51" x14ac:dyDescent="0.2">
      <c r="A7" s="35" t="s">
        <v>320</v>
      </c>
      <c r="H7" s="24"/>
    </row>
    <row r="8" spans="1:8" x14ac:dyDescent="0.2">
      <c r="H8" s="24"/>
    </row>
    <row r="9" spans="1:8" ht="25.5" x14ac:dyDescent="0.2">
      <c r="A9" s="35" t="s">
        <v>321</v>
      </c>
      <c r="H9" s="24"/>
    </row>
    <row r="10" spans="1:8" x14ac:dyDescent="0.2">
      <c r="H10" s="24"/>
    </row>
    <row r="11" spans="1:8" x14ac:dyDescent="0.2">
      <c r="A11" s="38" t="s">
        <v>189</v>
      </c>
      <c r="H11" s="24"/>
    </row>
    <row r="12" spans="1:8" ht="12.6" customHeight="1" x14ac:dyDescent="0.2">
      <c r="A12" s="41" t="s">
        <v>432</v>
      </c>
    </row>
    <row r="13" spans="1:8" ht="51" x14ac:dyDescent="0.2">
      <c r="A13" s="48" t="s">
        <v>433</v>
      </c>
      <c r="H13" s="24"/>
    </row>
    <row r="14" spans="1:8" ht="25.5" x14ac:dyDescent="0.2">
      <c r="A14" s="48" t="s">
        <v>434</v>
      </c>
      <c r="H14" s="24"/>
    </row>
    <row r="15" spans="1:8" x14ac:dyDescent="0.2">
      <c r="H15" s="24"/>
    </row>
    <row r="16" spans="1:8" x14ac:dyDescent="0.2">
      <c r="A16" s="39" t="s">
        <v>424</v>
      </c>
      <c r="H16" s="24"/>
    </row>
    <row r="17" spans="1:8" ht="51" x14ac:dyDescent="0.2">
      <c r="A17" s="48" t="s">
        <v>1910</v>
      </c>
      <c r="H17" s="24"/>
    </row>
    <row r="18" spans="1:8" x14ac:dyDescent="0.2">
      <c r="H18" s="24"/>
    </row>
    <row r="19" spans="1:8" x14ac:dyDescent="0.2">
      <c r="A19" s="39" t="s">
        <v>425</v>
      </c>
      <c r="H19" s="24"/>
    </row>
    <row r="20" spans="1:8" ht="25.5" x14ac:dyDescent="0.2">
      <c r="A20" s="48" t="s">
        <v>426</v>
      </c>
      <c r="H20" s="24"/>
    </row>
    <row r="21" spans="1:8" x14ac:dyDescent="0.2">
      <c r="H21" s="24"/>
    </row>
    <row r="22" spans="1:8" x14ac:dyDescent="0.2">
      <c r="A22" s="38" t="s">
        <v>190</v>
      </c>
      <c r="H22" s="24"/>
    </row>
    <row r="23" spans="1:8" x14ac:dyDescent="0.2">
      <c r="A23" s="42" t="s">
        <v>322</v>
      </c>
      <c r="H23" s="24"/>
    </row>
    <row r="24" spans="1:8" x14ac:dyDescent="0.2">
      <c r="A24" s="43" t="s">
        <v>323</v>
      </c>
      <c r="H24" s="24"/>
    </row>
    <row r="25" spans="1:8" s="25" customFormat="1" x14ac:dyDescent="0.2">
      <c r="A25" s="48" t="s">
        <v>353</v>
      </c>
    </row>
    <row r="26" spans="1:8" ht="15.75" customHeight="1" x14ac:dyDescent="0.2">
      <c r="A26" s="48" t="s">
        <v>351</v>
      </c>
      <c r="H26" s="24"/>
    </row>
    <row r="27" spans="1:8" ht="25.5" x14ac:dyDescent="0.2">
      <c r="A27" s="48" t="s">
        <v>352</v>
      </c>
      <c r="H27" s="24"/>
    </row>
    <row r="28" spans="1:8" x14ac:dyDescent="0.2">
      <c r="A28" s="35" t="s">
        <v>324</v>
      </c>
      <c r="H28" s="24"/>
    </row>
    <row r="29" spans="1:8" x14ac:dyDescent="0.2">
      <c r="A29" s="40"/>
      <c r="H29" s="24"/>
    </row>
    <row r="30" spans="1:8" x14ac:dyDescent="0.2">
      <c r="H30" s="24"/>
    </row>
    <row r="31" spans="1:8" x14ac:dyDescent="0.2">
      <c r="A31" s="37" t="s">
        <v>191</v>
      </c>
    </row>
    <row r="32" spans="1:8" s="25" customFormat="1" x14ac:dyDescent="0.2">
      <c r="A32" s="48" t="s">
        <v>358</v>
      </c>
    </row>
    <row r="33" spans="1:1" s="25" customFormat="1" x14ac:dyDescent="0.2">
      <c r="A33" s="48" t="s">
        <v>431</v>
      </c>
    </row>
    <row r="34" spans="1:1" s="25" customFormat="1" x14ac:dyDescent="0.2">
      <c r="A34" s="48" t="s">
        <v>435</v>
      </c>
    </row>
    <row r="35" spans="1:1" s="25" customFormat="1" x14ac:dyDescent="0.2">
      <c r="A35" s="48" t="s">
        <v>959</v>
      </c>
    </row>
    <row r="36" spans="1:1" s="25" customFormat="1" x14ac:dyDescent="0.2">
      <c r="A36" s="48" t="s">
        <v>958</v>
      </c>
    </row>
    <row r="37" spans="1:1" s="25" customFormat="1" x14ac:dyDescent="0.2">
      <c r="A37" s="48" t="s">
        <v>1149</v>
      </c>
    </row>
    <row r="38" spans="1:1" s="25" customFormat="1" ht="25.5" x14ac:dyDescent="0.2">
      <c r="A38" s="48" t="s">
        <v>1912</v>
      </c>
    </row>
    <row r="39" spans="1:1" s="25" customFormat="1" x14ac:dyDescent="0.2">
      <c r="A39" s="48" t="s">
        <v>2319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7"/>
  <sheetViews>
    <sheetView zoomScaleNormal="100" workbookViewId="0">
      <selection activeCell="J36" sqref="J36"/>
    </sheetView>
  </sheetViews>
  <sheetFormatPr defaultColWidth="9.140625" defaultRowHeight="12.75" x14ac:dyDescent="0.2"/>
  <cols>
    <col min="1" max="1" width="11.7109375" style="1" customWidth="1"/>
    <col min="2" max="2" width="33.42578125" style="1" customWidth="1"/>
    <col min="3" max="3" width="14.140625" style="1" customWidth="1"/>
    <col min="4" max="4" width="14.85546875" style="1" customWidth="1"/>
    <col min="5" max="5" width="45.85546875" style="1" bestFit="1" customWidth="1"/>
    <col min="6" max="6" width="9.140625" style="1" customWidth="1"/>
    <col min="7" max="7" width="12.28515625" style="1" customWidth="1"/>
    <col min="8" max="8" width="13.42578125" style="1" customWidth="1"/>
    <col min="9" max="9" width="11.85546875" style="1" customWidth="1"/>
    <col min="10" max="10" width="14.28515625" style="1" customWidth="1"/>
    <col min="11" max="11" width="15.28515625" style="1" bestFit="1" customWidth="1"/>
    <col min="12" max="12" width="15.7109375" style="1" customWidth="1"/>
    <col min="13" max="13" width="10" style="1" customWidth="1"/>
    <col min="14" max="22" width="9.140625" style="1"/>
    <col min="25" max="16384" width="9.140625" style="1"/>
  </cols>
  <sheetData>
    <row r="1" spans="1:34" x14ac:dyDescent="0.2">
      <c r="A1" s="21" t="s">
        <v>1922</v>
      </c>
      <c r="B1" s="21"/>
      <c r="E1" s="26"/>
      <c r="F1" s="5"/>
      <c r="AG1" s="1" t="s">
        <v>175</v>
      </c>
    </row>
    <row r="2" spans="1:34" x14ac:dyDescent="0.2">
      <c r="A2" s="5"/>
      <c r="C2" s="2"/>
      <c r="AG2" s="31">
        <v>0.6</v>
      </c>
      <c r="AH2" s="10" t="s">
        <v>176</v>
      </c>
    </row>
    <row r="3" spans="1:34" x14ac:dyDescent="0.2">
      <c r="A3" s="92" t="s">
        <v>430</v>
      </c>
      <c r="B3" s="93"/>
      <c r="C3" s="93"/>
      <c r="D3" s="94"/>
      <c r="AG3" s="44">
        <v>23</v>
      </c>
      <c r="AH3" s="10" t="s">
        <v>333</v>
      </c>
    </row>
    <row r="4" spans="1:34" x14ac:dyDescent="0.2">
      <c r="A4" s="17">
        <f>SUM(I:I)+SUM(J:J)/60</f>
        <v>26774.291666666668</v>
      </c>
      <c r="B4" s="53" t="s">
        <v>429</v>
      </c>
      <c r="C4" s="2"/>
      <c r="E4" s="16"/>
      <c r="Y4"/>
      <c r="AG4" s="31">
        <v>0.15</v>
      </c>
      <c r="AH4" s="6" t="s">
        <v>194</v>
      </c>
    </row>
    <row r="5" spans="1:34" x14ac:dyDescent="0.2">
      <c r="A5" s="87">
        <f>SUM(K:K)*'Metric Summary'!$AG$3/1024/1024/1024</f>
        <v>6.5989422798156738</v>
      </c>
      <c r="B5" s="64" t="s">
        <v>1899</v>
      </c>
      <c r="C5" s="2"/>
      <c r="Y5"/>
      <c r="AG5" s="44">
        <v>7500</v>
      </c>
      <c r="AH5" s="6" t="s">
        <v>192</v>
      </c>
    </row>
    <row r="6" spans="1:34" x14ac:dyDescent="0.2">
      <c r="A6" s="87">
        <f>SUM(L:L)*'Metric Summary'!$AG$3/1024/1024/1024</f>
        <v>6.4663533121347427E-2</v>
      </c>
      <c r="B6" s="64" t="s">
        <v>1900</v>
      </c>
      <c r="C6" s="2"/>
      <c r="Y6"/>
      <c r="AG6" s="44">
        <v>7500</v>
      </c>
      <c r="AH6" s="6" t="s">
        <v>192</v>
      </c>
    </row>
    <row r="7" spans="1:34" x14ac:dyDescent="0.2">
      <c r="A7" s="17">
        <f>SUM(H28:H75)/1024</f>
        <v>242.02859298541273</v>
      </c>
      <c r="B7" s="53" t="s">
        <v>428</v>
      </c>
      <c r="C7" s="2"/>
      <c r="Y7"/>
      <c r="AG7" s="44">
        <v>5000</v>
      </c>
      <c r="AH7" s="6" t="s">
        <v>195</v>
      </c>
    </row>
    <row r="8" spans="1:34" x14ac:dyDescent="0.2">
      <c r="A8" s="13">
        <f>SUM(C28:C75)</f>
        <v>31</v>
      </c>
      <c r="B8" s="11" t="s">
        <v>410</v>
      </c>
      <c r="C8" s="2"/>
      <c r="G8" s="59"/>
    </row>
    <row r="9" spans="1:34" x14ac:dyDescent="0.2">
      <c r="A9" s="13">
        <f>SUM(M:M)</f>
        <v>522</v>
      </c>
      <c r="B9" s="2" t="s">
        <v>403</v>
      </c>
      <c r="G9" s="59"/>
    </row>
    <row r="10" spans="1:34" x14ac:dyDescent="0.2">
      <c r="A10" s="5"/>
      <c r="B10" s="53" t="s">
        <v>416</v>
      </c>
      <c r="C10" s="1" t="s">
        <v>417</v>
      </c>
      <c r="G10" s="59"/>
      <c r="AG10" s="1" t="s">
        <v>1154</v>
      </c>
    </row>
    <row r="11" spans="1:34" x14ac:dyDescent="0.2">
      <c r="B11" s="68" t="str">
        <f>VLOOKUP(C11,'Resource Counts'!E13:F97,2,FALSE)</f>
        <v>Kubernetes Pod</v>
      </c>
      <c r="C11" s="13">
        <f>MAX('Resource Counts'!E13:E97)</f>
        <v>195</v>
      </c>
      <c r="E11" s="16" t="str">
        <f>IF(C11&gt;4000,"WARNING: more than 4,000 resources of one type not supported in this release","")</f>
        <v/>
      </c>
      <c r="G11" s="59"/>
      <c r="AG11" s="17">
        <f>SUM('Metric Details'!AP:AP)</f>
        <v>3263</v>
      </c>
      <c r="AH11" s="1" t="s">
        <v>1152</v>
      </c>
    </row>
    <row r="12" spans="1:34" x14ac:dyDescent="0.2">
      <c r="A12" s="5"/>
      <c r="C12" s="53"/>
      <c r="AG12" s="17">
        <f>SUM('Metric Details'!AQ:AQ)</f>
        <v>31342</v>
      </c>
      <c r="AH12" s="54" t="s">
        <v>1153</v>
      </c>
    </row>
    <row r="13" spans="1:34" x14ac:dyDescent="0.2">
      <c r="A13" s="92" t="s">
        <v>1911</v>
      </c>
      <c r="B13" s="93"/>
      <c r="C13" s="93"/>
      <c r="D13" s="94"/>
      <c r="AG13" s="54"/>
      <c r="AH13" s="54"/>
    </row>
    <row r="14" spans="1:34" x14ac:dyDescent="0.2">
      <c r="A14" s="33">
        <v>8</v>
      </c>
      <c r="B14" s="1" t="s">
        <v>1906</v>
      </c>
      <c r="C14" s="53"/>
      <c r="AH14" s="54"/>
    </row>
    <row r="15" spans="1:34" x14ac:dyDescent="0.2">
      <c r="A15" s="33">
        <v>1</v>
      </c>
      <c r="B15" s="1" t="s">
        <v>1903</v>
      </c>
      <c r="C15" s="53"/>
      <c r="AH15" s="54"/>
    </row>
    <row r="16" spans="1:34" x14ac:dyDescent="0.2">
      <c r="A16" s="33">
        <v>60</v>
      </c>
      <c r="B16" s="1" t="s">
        <v>1904</v>
      </c>
      <c r="C16" s="53"/>
      <c r="AH16" s="54"/>
    </row>
    <row r="17" spans="1:34" x14ac:dyDescent="0.2">
      <c r="A17" s="33">
        <v>1</v>
      </c>
      <c r="B17" s="1" t="s">
        <v>1905</v>
      </c>
      <c r="C17" s="53"/>
      <c r="AH17" s="54"/>
    </row>
    <row r="18" spans="1:34" x14ac:dyDescent="0.2">
      <c r="A18" s="33">
        <v>183</v>
      </c>
      <c r="B18" s="1" t="s">
        <v>1907</v>
      </c>
      <c r="C18" s="53"/>
      <c r="AG18" s="54"/>
      <c r="AH18" s="54"/>
    </row>
    <row r="19" spans="1:34" x14ac:dyDescent="0.2">
      <c r="A19" s="5"/>
      <c r="C19" s="2"/>
    </row>
    <row r="20" spans="1:34" x14ac:dyDescent="0.2">
      <c r="A20" s="5"/>
      <c r="C20" s="90" t="s">
        <v>427</v>
      </c>
      <c r="D20" s="91"/>
      <c r="F20" s="75" t="s">
        <v>890</v>
      </c>
      <c r="G20" s="76"/>
      <c r="H20" s="76"/>
      <c r="I20" s="76"/>
      <c r="J20" s="85"/>
      <c r="K20" s="79"/>
      <c r="L20" s="76"/>
      <c r="M20" s="86"/>
    </row>
    <row r="21" spans="1:34" s="7" customFormat="1" ht="45" customHeight="1" x14ac:dyDescent="0.2">
      <c r="A21" s="61" t="s">
        <v>164</v>
      </c>
      <c r="B21" s="62" t="s">
        <v>415</v>
      </c>
      <c r="C21" s="62" t="s">
        <v>406</v>
      </c>
      <c r="D21" s="62" t="s">
        <v>172</v>
      </c>
      <c r="E21" s="62" t="s">
        <v>287</v>
      </c>
      <c r="F21" s="62" t="s">
        <v>334</v>
      </c>
      <c r="G21" s="62" t="s">
        <v>173</v>
      </c>
      <c r="H21" s="62" t="s">
        <v>174</v>
      </c>
      <c r="I21" s="63" t="s">
        <v>1901</v>
      </c>
      <c r="J21" s="66" t="s">
        <v>1902</v>
      </c>
      <c r="K21" s="62" t="s">
        <v>1897</v>
      </c>
      <c r="L21" s="62" t="s">
        <v>1898</v>
      </c>
      <c r="M21" s="62" t="s">
        <v>403</v>
      </c>
      <c r="AG21" t="s">
        <v>193</v>
      </c>
    </row>
    <row r="22" spans="1:34" x14ac:dyDescent="0.2">
      <c r="A22" s="5" t="s">
        <v>922</v>
      </c>
      <c r="B22" s="14"/>
      <c r="F22" s="9"/>
      <c r="G22" s="60"/>
      <c r="H22" s="60"/>
      <c r="I22" s="60"/>
      <c r="K22" s="6"/>
      <c r="L22" s="6"/>
      <c r="M22" s="6"/>
      <c r="AG22"/>
    </row>
    <row r="23" spans="1:34" x14ac:dyDescent="0.2">
      <c r="A23" s="1" t="s">
        <v>1918</v>
      </c>
      <c r="B23" s="1" t="s">
        <v>1915</v>
      </c>
      <c r="C23" s="33"/>
      <c r="D23" s="15">
        <v>100</v>
      </c>
      <c r="E23" s="1" t="s">
        <v>541</v>
      </c>
      <c r="F23" s="46">
        <f t="shared" ref="F23:F36" si="0">IF(SUM(I$21:I$74)&gt;0,I23/SUM(I$21:I$74),0)</f>
        <v>0</v>
      </c>
      <c r="G23" s="17">
        <f>SUMIF('Metric Details'!$A:$A,'Metric Summary'!$A23,'Metric Details'!G:G)*(1+'Metric Summary'!$AG$4)+IF('Metric Summary'!C23&gt;0,'Metric Summary'!$AG$5/'Metric Summary'!AG23+'Metric Summary'!$AG$7/60,0)</f>
        <v>0</v>
      </c>
      <c r="H23" s="17">
        <f>G23*'Metric Summary'!C23</f>
        <v>0</v>
      </c>
      <c r="I23" s="17">
        <f>SUMIF('Metric Details'!$A:$A,'Metric Summary'!$A23,'Metric Details'!J:J)</f>
        <v>0</v>
      </c>
      <c r="J23" s="52">
        <f>SUMIF('Metric Details'!$A:$A,'Metric Summary'!$A23,'Metric Details'!L:L)+SUMIF('Metric Details'!$A:$A,'Metric Summary'!$A23,'Metric Details'!M:M)/24</f>
        <v>0</v>
      </c>
      <c r="K23" s="17">
        <f>SUMIF('Metric Details'!$A:$A,'Metric Summary'!$A23,'Metric Details'!K:K)</f>
        <v>0</v>
      </c>
      <c r="L23" s="17">
        <f>SUMIF('Metric Details'!$A:$A,'Metric Summary'!$A23,'Metric Details'!N:N)</f>
        <v>0</v>
      </c>
      <c r="M23" s="17">
        <f>SUMIF('Resource Counts'!$A:$A,'Metric Summary'!$A23,'Resource Counts'!E:E)</f>
        <v>0</v>
      </c>
      <c r="AG23">
        <v>60</v>
      </c>
    </row>
    <row r="24" spans="1:34" x14ac:dyDescent="0.2">
      <c r="A24" s="1" t="s">
        <v>1919</v>
      </c>
      <c r="B24" s="1" t="s">
        <v>1914</v>
      </c>
      <c r="C24" s="33"/>
      <c r="D24" s="15">
        <v>30</v>
      </c>
      <c r="E24" s="1" t="s">
        <v>2308</v>
      </c>
      <c r="F24" s="46">
        <f t="shared" si="0"/>
        <v>0</v>
      </c>
      <c r="G24" s="17">
        <f>SUMIF('Metric Details'!$A:$A,'Metric Summary'!$A24,'Metric Details'!G:G)*(1+'Metric Summary'!$AG$4)+IF('Metric Summary'!C24&gt;0,'Metric Summary'!$AG$5/'Metric Summary'!AG24+'Metric Summary'!$AG$7/60,0)</f>
        <v>0</v>
      </c>
      <c r="H24" s="17">
        <f>G24*'Metric Summary'!C24</f>
        <v>0</v>
      </c>
      <c r="I24" s="17">
        <f>SUMIF('Metric Details'!$A:$A,'Metric Summary'!$A24,'Metric Details'!J:J)</f>
        <v>0</v>
      </c>
      <c r="J24" s="52">
        <f>SUMIF('Metric Details'!$A:$A,'Metric Summary'!$A24,'Metric Details'!L:L)+SUMIF('Metric Details'!$A:$A,'Metric Summary'!$A24,'Metric Details'!M:M)/24</f>
        <v>0</v>
      </c>
      <c r="K24" s="17">
        <f>SUMIF('Metric Details'!$A:$A,'Metric Summary'!$A24,'Metric Details'!K:K)</f>
        <v>0</v>
      </c>
      <c r="L24" s="17">
        <f>SUMIF('Metric Details'!$A:$A,'Metric Summary'!$A24,'Metric Details'!N:N)</f>
        <v>0</v>
      </c>
      <c r="M24" s="17">
        <f>SUMIF('Resource Counts'!$A:$A,'Metric Summary'!$A24,'Resource Counts'!E:E)</f>
        <v>0</v>
      </c>
      <c r="AG24">
        <v>60</v>
      </c>
    </row>
    <row r="25" spans="1:34" x14ac:dyDescent="0.2">
      <c r="A25" s="1" t="s">
        <v>1917</v>
      </c>
      <c r="B25" s="1" t="s">
        <v>1913</v>
      </c>
      <c r="C25" s="33"/>
      <c r="D25" s="15">
        <v>100</v>
      </c>
      <c r="E25" s="1" t="s">
        <v>1985</v>
      </c>
      <c r="F25" s="46">
        <f t="shared" si="0"/>
        <v>0</v>
      </c>
      <c r="G25" s="17">
        <f>SUMIF('Metric Details'!$A:$A,'Metric Summary'!$A25,'Metric Details'!G:G)*(1+'Metric Summary'!$AG$4)+IF('Metric Summary'!C25&gt;0,'Metric Summary'!$AG$5/'Metric Summary'!AG25+'Metric Summary'!$AG$7/60,0)</f>
        <v>0</v>
      </c>
      <c r="H25" s="17">
        <f>G25*'Metric Summary'!C25</f>
        <v>0</v>
      </c>
      <c r="I25" s="17">
        <f>SUMIF('Metric Details'!$A:$A,'Metric Summary'!$A25,'Metric Details'!J:J)</f>
        <v>0</v>
      </c>
      <c r="J25" s="52">
        <f>SUMIF('Metric Details'!$A:$A,'Metric Summary'!$A25,'Metric Details'!L:L)+SUMIF('Metric Details'!$A:$A,'Metric Summary'!$A25,'Metric Details'!M:M)/24</f>
        <v>0</v>
      </c>
      <c r="K25" s="17">
        <f>SUMIF('Metric Details'!$A:$A,'Metric Summary'!$A25,'Metric Details'!K:K)</f>
        <v>0</v>
      </c>
      <c r="L25" s="17">
        <f>SUMIF('Metric Details'!$A:$A,'Metric Summary'!$A25,'Metric Details'!N:N)</f>
        <v>0</v>
      </c>
      <c r="M25" s="17">
        <f>SUMIF('Resource Counts'!$A:$A,'Metric Summary'!$A25,'Resource Counts'!E:E)</f>
        <v>0</v>
      </c>
      <c r="AG25">
        <v>60</v>
      </c>
    </row>
    <row r="26" spans="1:34" x14ac:dyDescent="0.2">
      <c r="A26" s="14" t="s">
        <v>1457</v>
      </c>
      <c r="B26" s="1" t="s">
        <v>1458</v>
      </c>
      <c r="C26" s="33"/>
      <c r="F26" s="46">
        <f t="shared" si="0"/>
        <v>0</v>
      </c>
      <c r="G26" s="17">
        <f>SUMIF('Metric Details'!$A:$A,'Metric Summary'!$A26,'Metric Details'!G:G)*(1+'Metric Summary'!$AG$4)+IF('Metric Summary'!C26&gt;0,'Metric Summary'!$AG$5/'Metric Summary'!AG26+'Metric Summary'!$AG$7/60,0)</f>
        <v>0</v>
      </c>
      <c r="H26" s="17">
        <f>G26*'Metric Summary'!C26</f>
        <v>0</v>
      </c>
      <c r="I26" s="17">
        <f>SUMIF('Metric Details'!$A:$A,'Metric Summary'!$A26,'Metric Details'!J:J)</f>
        <v>0</v>
      </c>
      <c r="J26" s="52">
        <f>SUMIF('Metric Details'!$A:$A,'Metric Summary'!$A26,'Metric Details'!L:L)+SUMIF('Metric Details'!$A:$A,'Metric Summary'!$A26,'Metric Details'!M:M)/24</f>
        <v>0</v>
      </c>
      <c r="K26" s="17">
        <f>SUMIF('Metric Details'!$A:$A,'Metric Summary'!$A26,'Metric Details'!K:K)</f>
        <v>0</v>
      </c>
      <c r="L26" s="17">
        <f>SUMIF('Metric Details'!$A:$A,'Metric Summary'!$A26,'Metric Details'!N:N)</f>
        <v>0</v>
      </c>
      <c r="M26" s="17">
        <f>SUMIF('Resource Counts'!$A:$A,'Metric Summary'!$A26,'Resource Counts'!E:E)</f>
        <v>0</v>
      </c>
      <c r="AG26">
        <v>60</v>
      </c>
    </row>
    <row r="27" spans="1:34" x14ac:dyDescent="0.2">
      <c r="A27" s="1" t="s">
        <v>2211</v>
      </c>
      <c r="B27" s="1" t="s">
        <v>2212</v>
      </c>
      <c r="C27" s="33"/>
      <c r="F27" s="46">
        <f>IF(SUM(I$21:I$74)&gt;0,I27/SUM(I$21:I$74),0)</f>
        <v>0</v>
      </c>
      <c r="G27" s="17">
        <f>SUMIF('Metric Details'!$A:$A,'Metric Summary'!$A27,'Metric Details'!G:G)*(1+'Metric Summary'!$AG$4)+IF('Metric Summary'!C27&gt;0,'Metric Summary'!$AG$5/'Metric Summary'!AG27+'Metric Summary'!$AG$7/60,0)</f>
        <v>0</v>
      </c>
      <c r="H27" s="17">
        <f>G27*'Metric Summary'!C27</f>
        <v>0</v>
      </c>
      <c r="I27" s="17">
        <f>SUMIF('Metric Details'!$A:$A,'Metric Summary'!$A27,'Metric Details'!J:J)</f>
        <v>0</v>
      </c>
      <c r="J27" s="52">
        <f>SUMIF('Metric Details'!$A:$A,'Metric Summary'!$A27,'Metric Details'!L:L)+SUMIF('Metric Details'!$A:$A,'Metric Summary'!$A27,'Metric Details'!M:M)/24</f>
        <v>0</v>
      </c>
      <c r="K27" s="17">
        <f>SUMIF('Metric Details'!$A:$A,'Metric Summary'!$A27,'Metric Details'!K:K)</f>
        <v>0</v>
      </c>
      <c r="L27" s="17">
        <f>SUMIF('Metric Details'!$A:$A,'Metric Summary'!$A27,'Metric Details'!N:N)</f>
        <v>0</v>
      </c>
      <c r="M27" s="17">
        <f>SUMIF('Resource Counts'!$A:$A,'Metric Summary'!$A27,'Resource Counts'!E:E)</f>
        <v>0</v>
      </c>
      <c r="AG27">
        <v>60</v>
      </c>
    </row>
    <row r="28" spans="1:34" x14ac:dyDescent="0.2">
      <c r="A28" s="14" t="s">
        <v>150</v>
      </c>
      <c r="B28" s="14" t="s">
        <v>325</v>
      </c>
      <c r="C28" s="33"/>
      <c r="D28" s="15">
        <v>42</v>
      </c>
      <c r="E28" s="1" t="s">
        <v>515</v>
      </c>
      <c r="F28" s="46">
        <f t="shared" si="0"/>
        <v>0</v>
      </c>
      <c r="G28" s="17">
        <f>SUMIF('Metric Details'!$A:$A,'Metric Summary'!$A28,'Metric Details'!G:G)*(1+'Metric Summary'!$AG$4)+IF('Metric Summary'!C28&gt;0,'Metric Summary'!$AG$5/'Metric Summary'!AG28+'Metric Summary'!$AG$7/60,0)</f>
        <v>0</v>
      </c>
      <c r="H28" s="17">
        <f>G28*'Metric Summary'!C28</f>
        <v>0</v>
      </c>
      <c r="I28" s="17">
        <f>SUMIF('Metric Details'!$A:$A,'Metric Summary'!$A28,'Metric Details'!J:J)</f>
        <v>0</v>
      </c>
      <c r="J28" s="52">
        <f>SUMIF('Metric Details'!$A:$A,'Metric Summary'!$A28,'Metric Details'!L:L)+SUMIF('Metric Details'!$A:$A,'Metric Summary'!$A28,'Metric Details'!M:M)/24</f>
        <v>0</v>
      </c>
      <c r="K28" s="30">
        <f>SUMIF('Metric Details'!$A:$A,'Metric Summary'!$A28,'Metric Details'!K:K)</f>
        <v>0</v>
      </c>
      <c r="L28" s="17">
        <f>SUMIF('Metric Details'!$A:$A,'Metric Summary'!$A28,'Metric Details'!K:K)</f>
        <v>0</v>
      </c>
      <c r="M28" s="17">
        <f>SUMIF('Resource Counts'!$A:$A,'Metric Summary'!$A28,'Resource Counts'!E:E)</f>
        <v>0</v>
      </c>
      <c r="AG28">
        <v>60</v>
      </c>
    </row>
    <row r="29" spans="1:34" x14ac:dyDescent="0.2">
      <c r="A29" s="14" t="s">
        <v>1841</v>
      </c>
      <c r="B29" s="14" t="s">
        <v>1842</v>
      </c>
      <c r="C29" s="33"/>
      <c r="F29" s="46">
        <f t="shared" si="0"/>
        <v>0</v>
      </c>
      <c r="G29" s="17">
        <f>SUMIF('Metric Details'!$A:$A,'Metric Summary'!$A29,'Metric Details'!G:G)*(1+'Metric Summary'!$AG$4)+IF('Metric Summary'!C29&gt;0,'Metric Summary'!$AG$5/'Metric Summary'!AG29+'Metric Summary'!$AG$7/60,0)</f>
        <v>0</v>
      </c>
      <c r="H29" s="17">
        <f>G29*'Metric Summary'!C29</f>
        <v>0</v>
      </c>
      <c r="I29" s="17">
        <f>SUMIF('Metric Details'!$A:$A,'Metric Summary'!$A29,'Metric Details'!J:J)</f>
        <v>0</v>
      </c>
      <c r="J29" s="52">
        <f>SUMIF('Metric Details'!$A:$A,'Metric Summary'!$A29,'Metric Details'!L:L)+SUMIF('Metric Details'!$A:$A,'Metric Summary'!$A29,'Metric Details'!M:M)/24</f>
        <v>0</v>
      </c>
      <c r="K29" s="30">
        <f>SUMIF('Metric Details'!$A:$A,'Metric Summary'!$A29,'Metric Details'!K:K)</f>
        <v>0</v>
      </c>
      <c r="L29" s="17">
        <f>SUMIF('Metric Details'!$A:$A,'Metric Summary'!$A29,'Metric Details'!N:N)</f>
        <v>0</v>
      </c>
      <c r="M29" s="17">
        <f>SUMIF('Resource Counts'!$A:$A,'Metric Summary'!$A29,'Resource Counts'!E:E)</f>
        <v>0</v>
      </c>
      <c r="AG29">
        <v>60</v>
      </c>
    </row>
    <row r="30" spans="1:34" x14ac:dyDescent="0.2">
      <c r="A30" s="1" t="s">
        <v>372</v>
      </c>
      <c r="B30" s="1" t="s">
        <v>1155</v>
      </c>
      <c r="C30" s="34"/>
      <c r="D30" s="15">
        <v>200</v>
      </c>
      <c r="E30" s="7" t="s">
        <v>516</v>
      </c>
      <c r="F30" s="45">
        <f t="shared" si="0"/>
        <v>0</v>
      </c>
      <c r="G30" s="30">
        <f>SUMIF('Metric Details'!$A:$A,'Metric Summary'!$A30,'Metric Details'!G:G)*(1+'Metric Summary'!$AG$4)+IF('Metric Summary'!C30&gt;0,'Metric Summary'!$AG$5/'Metric Summary'!AG30+'Metric Summary'!$AG$7/60,0)</f>
        <v>0</v>
      </c>
      <c r="H30" s="30">
        <f>G30*'Metric Summary'!C30</f>
        <v>0</v>
      </c>
      <c r="I30" s="30">
        <f>SUMIF('Metric Details'!$A:$A,'Metric Summary'!$A30,'Metric Details'!J:J)</f>
        <v>0</v>
      </c>
      <c r="J30" s="52">
        <f>SUMIF('Metric Details'!$A:$A,'Metric Summary'!$A30,'Metric Details'!L:L)+SUMIF('Metric Details'!$A:$A,'Metric Summary'!$A30,'Metric Details'!M:M)/24</f>
        <v>0</v>
      </c>
      <c r="K30" s="30">
        <f>SUMIF('Metric Details'!$A:$A,'Metric Summary'!$A30,'Metric Details'!K:K)</f>
        <v>0</v>
      </c>
      <c r="L30" s="17">
        <f>SUMIF('Metric Details'!$A:$A,'Metric Summary'!$A30,'Metric Details'!N:N)</f>
        <v>0</v>
      </c>
      <c r="M30" s="30">
        <f>SUMIF('Resource Counts'!$A:$A,'Metric Summary'!$A30,'Resource Counts'!E:E)</f>
        <v>0</v>
      </c>
      <c r="AG30">
        <v>60</v>
      </c>
    </row>
    <row r="31" spans="1:34" ht="12" customHeight="1" x14ac:dyDescent="0.2">
      <c r="A31" s="1" t="s">
        <v>1158</v>
      </c>
      <c r="B31" s="1" t="s">
        <v>1159</v>
      </c>
      <c r="C31" s="34"/>
      <c r="F31" s="45">
        <f t="shared" si="0"/>
        <v>0</v>
      </c>
      <c r="G31" s="30">
        <f>SUMIF('Metric Details'!$A:$A,'Metric Summary'!$A31,'Metric Details'!G:G)*(1+'Metric Summary'!$AG$4)+IF('Metric Summary'!C31&gt;0,'Metric Summary'!$AG$5/'Metric Summary'!AG31+'Metric Summary'!$AG$7/60,0)</f>
        <v>0</v>
      </c>
      <c r="H31" s="30">
        <f>G31*'Metric Summary'!C31</f>
        <v>0</v>
      </c>
      <c r="I31" s="30">
        <f>SUMIF('Metric Details'!$A:$A,'Metric Summary'!$A31,'Metric Details'!J:J)</f>
        <v>0</v>
      </c>
      <c r="J31" s="52">
        <f>SUMIF('Metric Details'!$A:$A,'Metric Summary'!$A31,'Metric Details'!L:L)+SUMIF('Metric Details'!$A:$A,'Metric Summary'!$A31,'Metric Details'!M:M)/24</f>
        <v>0</v>
      </c>
      <c r="K31" s="30">
        <f>SUMIF('Metric Details'!$A:$A,'Metric Summary'!$A31,'Metric Details'!K:K)</f>
        <v>0</v>
      </c>
      <c r="L31" s="17">
        <f>SUMIF('Metric Details'!$A:$A,'Metric Summary'!$A31,'Metric Details'!N:N)</f>
        <v>0</v>
      </c>
      <c r="M31" s="30">
        <f>SUMIF('Resource Counts'!$A:$A,'Metric Summary'!$A31,'Resource Counts'!E:E)</f>
        <v>0</v>
      </c>
      <c r="AG31">
        <v>60</v>
      </c>
    </row>
    <row r="32" spans="1:34" ht="12" customHeight="1" x14ac:dyDescent="0.2">
      <c r="A32" s="1" t="s">
        <v>502</v>
      </c>
      <c r="B32" s="1" t="s">
        <v>503</v>
      </c>
      <c r="C32" s="34"/>
      <c r="F32" s="45">
        <f t="shared" si="0"/>
        <v>0</v>
      </c>
      <c r="G32" s="30">
        <f>SUMIF('Metric Details'!$A:$A,'Metric Summary'!$A32,'Metric Details'!G:G)*(1+'Metric Summary'!$AG$4)+IF('Metric Summary'!C32&gt;0,'Metric Summary'!$AG$5/'Metric Summary'!AG32+'Metric Summary'!$AG$7/60,0)</f>
        <v>0</v>
      </c>
      <c r="H32" s="30">
        <f>G32*'Metric Summary'!C32</f>
        <v>0</v>
      </c>
      <c r="I32" s="30">
        <f>SUMIF('Metric Details'!$A:$A,'Metric Summary'!$A32,'Metric Details'!J:J)</f>
        <v>0</v>
      </c>
      <c r="J32" s="52">
        <f>SUMIF('Metric Details'!$A:$A,'Metric Summary'!$A32,'Metric Details'!L:L)+SUMIF('Metric Details'!$A:$A,'Metric Summary'!$A32,'Metric Details'!M:M)/24</f>
        <v>0</v>
      </c>
      <c r="K32" s="30">
        <f>SUMIF('Metric Details'!$A:$A,'Metric Summary'!$A32,'Metric Details'!K:K)</f>
        <v>0</v>
      </c>
      <c r="L32" s="17">
        <f>SUMIF('Metric Details'!$A:$A,'Metric Summary'!$A32,'Metric Details'!N:N)</f>
        <v>0</v>
      </c>
      <c r="M32" s="30">
        <f>SUMIF('Resource Counts'!$A:$A,'Metric Summary'!$A32,'Resource Counts'!E:E)</f>
        <v>0</v>
      </c>
      <c r="AG32">
        <v>60</v>
      </c>
    </row>
    <row r="33" spans="1:33" ht="12.75" customHeight="1" x14ac:dyDescent="0.2">
      <c r="A33" s="1" t="s">
        <v>1224</v>
      </c>
      <c r="B33" s="1" t="s">
        <v>1160</v>
      </c>
      <c r="C33" s="34"/>
      <c r="D33" s="15">
        <v>50</v>
      </c>
      <c r="E33" s="1" t="s">
        <v>1693</v>
      </c>
      <c r="F33" s="45">
        <f t="shared" si="0"/>
        <v>0</v>
      </c>
      <c r="G33" s="30">
        <f>SUMIF('Metric Details'!$A:$A,'Metric Summary'!$A33,'Metric Details'!G:G)*(1+'Metric Summary'!$AG$4)+IF('Metric Summary'!C33&gt;0,'Metric Summary'!$AG$5/'Metric Summary'!AG33+'Metric Summary'!$AG$7/60,0)</f>
        <v>0</v>
      </c>
      <c r="H33" s="30">
        <f>G33*'Metric Summary'!C33</f>
        <v>0</v>
      </c>
      <c r="I33" s="30">
        <f>SUMIF('Metric Details'!$A:$A,'Metric Summary'!$A33,'Metric Details'!J:J)</f>
        <v>0</v>
      </c>
      <c r="J33" s="52">
        <f>SUMIF('Metric Details'!$A:$A,'Metric Summary'!$A33,'Metric Details'!L:L)+SUMIF('Metric Details'!$A:$A,'Metric Summary'!$A33,'Metric Details'!M:M)/24</f>
        <v>0</v>
      </c>
      <c r="K33" s="30">
        <f>SUMIF('Metric Details'!$A:$A,'Metric Summary'!$A33,'Metric Details'!K:K)</f>
        <v>0</v>
      </c>
      <c r="L33" s="17">
        <f>SUMIF('Metric Details'!$A:$A,'Metric Summary'!$A33,'Metric Details'!N:N)</f>
        <v>0</v>
      </c>
      <c r="M33" s="30">
        <f>SUMIF('Resource Counts'!$A:$A,'Metric Summary'!$A33,'Resource Counts'!E:E)</f>
        <v>0</v>
      </c>
      <c r="AG33">
        <v>60</v>
      </c>
    </row>
    <row r="34" spans="1:33" ht="12.75" customHeight="1" x14ac:dyDescent="0.2">
      <c r="A34" s="1" t="s">
        <v>161</v>
      </c>
      <c r="B34" s="1" t="s">
        <v>327</v>
      </c>
      <c r="C34" s="34"/>
      <c r="D34" s="15">
        <v>200</v>
      </c>
      <c r="E34" s="7" t="s">
        <v>517</v>
      </c>
      <c r="F34" s="45">
        <f t="shared" si="0"/>
        <v>0</v>
      </c>
      <c r="G34" s="30">
        <f>SUMIF('Metric Details'!$A:$A,'Metric Summary'!$A34,'Metric Details'!G:G)*(1+'Metric Summary'!$AG$4)+IF('Metric Summary'!C34&gt;0,'Metric Summary'!$AG$5/'Metric Summary'!AG34+'Metric Summary'!$AG$7/60,0)</f>
        <v>0</v>
      </c>
      <c r="H34" s="30">
        <f>G34*'Metric Summary'!C34</f>
        <v>0</v>
      </c>
      <c r="I34" s="30">
        <f>SUMIF('Metric Details'!$A:$A,'Metric Summary'!$A34,'Metric Details'!J:J)</f>
        <v>0</v>
      </c>
      <c r="J34" s="52">
        <f>SUMIF('Metric Details'!$A:$A,'Metric Summary'!$A34,'Metric Details'!L:L)+SUMIF('Metric Details'!$A:$A,'Metric Summary'!$A34,'Metric Details'!M:M)/24</f>
        <v>0</v>
      </c>
      <c r="K34" s="30">
        <f>SUMIF('Metric Details'!$A:$A,'Metric Summary'!$A34,'Metric Details'!K:K)</f>
        <v>0</v>
      </c>
      <c r="L34" s="17">
        <f>SUMIF('Metric Details'!$A:$A,'Metric Summary'!$A34,'Metric Details'!N:N)</f>
        <v>0</v>
      </c>
      <c r="M34" s="30">
        <f>SUMIF('Resource Counts'!$A:$A,'Metric Summary'!$A34,'Resource Counts'!E:E)</f>
        <v>0</v>
      </c>
      <c r="AG34">
        <v>60</v>
      </c>
    </row>
    <row r="35" spans="1:33" ht="12.75" customHeight="1" x14ac:dyDescent="0.2">
      <c r="A35" s="54" t="s">
        <v>522</v>
      </c>
      <c r="B35" s="54" t="s">
        <v>512</v>
      </c>
      <c r="C35" s="34"/>
      <c r="D35" s="15">
        <v>30</v>
      </c>
      <c r="E35" s="1" t="s">
        <v>519</v>
      </c>
      <c r="F35" s="45">
        <f t="shared" si="0"/>
        <v>0</v>
      </c>
      <c r="G35" s="30">
        <f>SUMIF('Metric Details'!$A:$A,'Metric Summary'!$A35,'Metric Details'!G:G)*(1+'Metric Summary'!$AG$4)+IF('Metric Summary'!C35&gt;0,'Metric Summary'!$AG$5/'Metric Summary'!AG35+'Metric Summary'!$AG$7/60,0)</f>
        <v>0</v>
      </c>
      <c r="H35" s="30">
        <f>G35*'Metric Summary'!C35</f>
        <v>0</v>
      </c>
      <c r="I35" s="30">
        <f>SUMIF('Metric Details'!$A:$A,'Metric Summary'!$A35,'Metric Details'!J:J)</f>
        <v>0</v>
      </c>
      <c r="J35" s="52">
        <f>SUMIF('Metric Details'!$A:$A,'Metric Summary'!$A35,'Metric Details'!L:L)+SUMIF('Metric Details'!$A:$A,'Metric Summary'!$A35,'Metric Details'!M:M)/24</f>
        <v>0</v>
      </c>
      <c r="K35" s="30">
        <f>SUMIF('Metric Details'!$A:$A,'Metric Summary'!$A35,'Metric Details'!K:K)</f>
        <v>0</v>
      </c>
      <c r="L35" s="17">
        <f>SUMIF('Metric Details'!$A:$A,'Metric Summary'!$A35,'Metric Details'!N:N)</f>
        <v>0</v>
      </c>
      <c r="M35" s="30">
        <f>SUMIF('Resource Counts'!$A:$A,'Metric Summary'!$A35,'Resource Counts'!E:E)</f>
        <v>0</v>
      </c>
      <c r="AG35">
        <v>60</v>
      </c>
    </row>
    <row r="36" spans="1:33" x14ac:dyDescent="0.2">
      <c r="A36" s="14" t="s">
        <v>151</v>
      </c>
      <c r="B36" s="14" t="s">
        <v>328</v>
      </c>
      <c r="C36" s="34">
        <v>10</v>
      </c>
      <c r="D36" s="15">
        <v>8</v>
      </c>
      <c r="E36" s="1" t="s">
        <v>518</v>
      </c>
      <c r="F36" s="45">
        <f t="shared" si="0"/>
        <v>9.6028718869194521E-2</v>
      </c>
      <c r="G36" s="17">
        <f>SUMIF('Metric Details'!$A:$A,'Metric Summary'!$A36,'Metric Details'!G:G)*(1+'Metric Summary'!$AG$4)+IF('Metric Summary'!C36&gt;0,'Metric Summary'!$AG$5/'Metric Summary'!AG36+'Metric Summary'!$AG$7/60,0)</f>
        <v>2903.525680295139</v>
      </c>
      <c r="H36" s="17">
        <f>G36*'Metric Summary'!C36</f>
        <v>29035.25680295139</v>
      </c>
      <c r="I36" s="17">
        <f>SUMIF('Metric Details'!$A:$A,'Metric Summary'!$A36,'Metric Details'!J:J)</f>
        <v>2568</v>
      </c>
      <c r="J36" s="52">
        <f>SUMIF('Metric Details'!$A:$A,'Metric Summary'!$A36,'Metric Details'!L:L)+SUMIF('Metric Details'!$A:$A,'Metric Summary'!$A36,'Metric Details'!M:M)/24</f>
        <v>1312.5</v>
      </c>
      <c r="K36" s="30">
        <f>SUMIF('Metric Details'!$A:$A,'Metric Summary'!$A36,'Metric Details'!K:K)</f>
        <v>29583360</v>
      </c>
      <c r="L36" s="17">
        <f>SUMIF('Metric Details'!$A:$A,'Metric Summary'!$A36,'Metric Details'!N:N)</f>
        <v>2044980</v>
      </c>
      <c r="M36" s="30">
        <f>SUMIF('Resource Counts'!$A:$A,'Metric Summary'!$A36,'Resource Counts'!E:E)</f>
        <v>10</v>
      </c>
      <c r="AG36">
        <v>60</v>
      </c>
    </row>
    <row r="37" spans="1:33" x14ac:dyDescent="0.2">
      <c r="B37" s="6"/>
      <c r="C37" s="32"/>
      <c r="D37" s="15"/>
      <c r="E37" s="9" t="s">
        <v>335</v>
      </c>
      <c r="F37" s="9"/>
      <c r="G37" s="60"/>
      <c r="H37" s="60"/>
      <c r="I37" s="60"/>
      <c r="J37" s="77"/>
      <c r="K37" s="60"/>
      <c r="L37" s="60"/>
      <c r="M37" s="60"/>
      <c r="AG37"/>
    </row>
    <row r="38" spans="1:33" x14ac:dyDescent="0.2">
      <c r="A38" s="1" t="s">
        <v>1935</v>
      </c>
      <c r="B38" s="1" t="s">
        <v>1921</v>
      </c>
      <c r="C38" s="33"/>
      <c r="D38" s="15">
        <v>100</v>
      </c>
      <c r="E38" s="7" t="s">
        <v>516</v>
      </c>
      <c r="F38" s="46">
        <f t="shared" ref="F38:F64" si="1">IF(SUM(I$21:I$74)&gt;0,I38/SUM(I$21:I$74),0)</f>
        <v>0</v>
      </c>
      <c r="G38" s="17">
        <f>SUMIF('Metric Details'!$A:$A,'Metric Summary'!$A38,'Metric Details'!G:G)*(1+'Metric Summary'!$AG$4)+IF('Metric Summary'!C38&gt;0,'Metric Summary'!$AG$5/'Metric Summary'!AG38+'Metric Summary'!$AG$7/60,0)</f>
        <v>0</v>
      </c>
      <c r="H38" s="17">
        <f>G38*'Metric Summary'!C38</f>
        <v>0</v>
      </c>
      <c r="I38" s="17">
        <f>SUMIF('Metric Details'!$A:$A,'Metric Summary'!$A38,'Metric Details'!J:J)</f>
        <v>0</v>
      </c>
      <c r="J38" s="52">
        <f>SUMIF('Metric Details'!$A:$A,'Metric Summary'!$A38,'Metric Details'!L:L)+SUMIF('Metric Details'!$A:$A,'Metric Summary'!$A38,'Metric Details'!M:M)/24</f>
        <v>0</v>
      </c>
      <c r="K38" s="52">
        <f>SUMIF('Metric Details'!$A:$A,'Metric Summary'!$A38,'Metric Details'!K:K)</f>
        <v>0</v>
      </c>
      <c r="L38" s="17">
        <f>SUMIF('Metric Details'!$A:$A,'Metric Summary'!$A38,'Metric Details'!K:K)</f>
        <v>0</v>
      </c>
      <c r="M38" s="17">
        <f>SUMIF('Resource Counts'!$A:$A,'Metric Summary'!$A38,'Resource Counts'!E:E)</f>
        <v>0</v>
      </c>
      <c r="AG38">
        <v>60</v>
      </c>
    </row>
    <row r="39" spans="1:33" ht="12.75" customHeight="1" x14ac:dyDescent="0.2">
      <c r="A39" s="1" t="s">
        <v>2100</v>
      </c>
      <c r="B39" s="1" t="s">
        <v>2101</v>
      </c>
      <c r="C39" s="33"/>
      <c r="E39" s="7"/>
      <c r="F39" s="46">
        <f>IF(SUM(I$21:I$74)&gt;0,I39/SUM(I$21:I$74),0)</f>
        <v>0</v>
      </c>
      <c r="G39" s="17">
        <f>SUMIF('Metric Details'!$A:$A,'Metric Summary'!$A39,'Metric Details'!G:G)*(1+'Metric Summary'!$AG$4)+IF('Metric Summary'!C39&gt;0,'Metric Summary'!$AG$5/'Metric Summary'!AG39+'Metric Summary'!$AG$7/60,0)</f>
        <v>0</v>
      </c>
      <c r="H39" s="17">
        <f>G39*'Metric Summary'!C39</f>
        <v>0</v>
      </c>
      <c r="I39" s="17">
        <f>SUMIF('Metric Details'!$A:$A,'Metric Summary'!$A39,'Metric Details'!J:J)</f>
        <v>0</v>
      </c>
      <c r="J39" s="52">
        <f>SUMIF('Metric Details'!$A:$A,'Metric Summary'!$A39,'Metric Details'!L:L)+SUMIF('Metric Details'!$A:$A,'Metric Summary'!$A39,'Metric Details'!M:M)/24</f>
        <v>0</v>
      </c>
      <c r="K39" s="52">
        <f>SUMIF('Metric Details'!$A:$A,'Metric Summary'!$A39,'Metric Details'!K:K)</f>
        <v>0</v>
      </c>
      <c r="L39" s="17">
        <f>SUMIF('Metric Details'!$A:$A,'Metric Summary'!$A39,'Metric Details'!K:K)</f>
        <v>0</v>
      </c>
      <c r="M39" s="17">
        <f>SUMIF('Resource Counts'!$A:$A,'Metric Summary'!$A39,'Resource Counts'!E:E)</f>
        <v>0</v>
      </c>
      <c r="AG39">
        <v>60</v>
      </c>
    </row>
    <row r="40" spans="1:33" ht="12.75" customHeight="1" x14ac:dyDescent="0.2">
      <c r="A40" s="1" t="s">
        <v>1539</v>
      </c>
      <c r="B40" s="1" t="s">
        <v>1163</v>
      </c>
      <c r="C40" s="33"/>
      <c r="E40" s="7"/>
      <c r="F40" s="46">
        <f t="shared" si="1"/>
        <v>0</v>
      </c>
      <c r="G40" s="17">
        <f>SUMIF('Metric Details'!$A:$A,'Metric Summary'!$A40,'Metric Details'!G:G)*(1+'Metric Summary'!$AG$4)+IF('Metric Summary'!C40&gt;0,'Metric Summary'!$AG$5/'Metric Summary'!AG40+'Metric Summary'!$AG$7/60,0)</f>
        <v>0</v>
      </c>
      <c r="H40" s="17">
        <f>G40*'Metric Summary'!C40</f>
        <v>0</v>
      </c>
      <c r="I40" s="17">
        <f>SUMIF('Metric Details'!$A:$A,'Metric Summary'!$A40,'Metric Details'!J:J)</f>
        <v>0</v>
      </c>
      <c r="J40" s="52">
        <f>SUMIF('Metric Details'!$A:$A,'Metric Summary'!$A40,'Metric Details'!L:L)+SUMIF('Metric Details'!$A:$A,'Metric Summary'!$A40,'Metric Details'!M:M)/24</f>
        <v>0</v>
      </c>
      <c r="K40" s="52">
        <f>SUMIF('Metric Details'!$A:$A,'Metric Summary'!$A40,'Metric Details'!K:K)</f>
        <v>0</v>
      </c>
      <c r="L40" s="17">
        <f>SUMIF('Metric Details'!$A:$A,'Metric Summary'!$A40,'Metric Details'!K:K)</f>
        <v>0</v>
      </c>
      <c r="M40" s="17">
        <f>SUMIF('Resource Counts'!$A:$A,'Metric Summary'!$A40,'Resource Counts'!E:E)</f>
        <v>0</v>
      </c>
      <c r="AG40">
        <v>60</v>
      </c>
    </row>
    <row r="41" spans="1:33" ht="12.75" customHeight="1" x14ac:dyDescent="0.2">
      <c r="A41" s="1" t="s">
        <v>1165</v>
      </c>
      <c r="B41" s="1" t="s">
        <v>1164</v>
      </c>
      <c r="C41" s="33"/>
      <c r="E41" s="7"/>
      <c r="F41" s="46">
        <f t="shared" si="1"/>
        <v>0</v>
      </c>
      <c r="G41" s="17">
        <f>SUMIF('Metric Details'!$A:$A,'Metric Summary'!$A41,'Metric Details'!G:G)*(1+'Metric Summary'!$AG$4)+IF('Metric Summary'!C41&gt;0,'Metric Summary'!$AG$5/'Metric Summary'!AG41+'Metric Summary'!$AG$7/60,0)</f>
        <v>0</v>
      </c>
      <c r="H41" s="17">
        <f>G41*'Metric Summary'!C41</f>
        <v>0</v>
      </c>
      <c r="I41" s="17">
        <f>SUMIF('Metric Details'!$A:$A,'Metric Summary'!$A41,'Metric Details'!J:J)</f>
        <v>0</v>
      </c>
      <c r="J41" s="52">
        <f>SUMIF('Metric Details'!$A:$A,'Metric Summary'!$A41,'Metric Details'!L:L)+SUMIF('Metric Details'!$A:$A,'Metric Summary'!$A41,'Metric Details'!M:M)/24</f>
        <v>0</v>
      </c>
      <c r="K41" s="30">
        <f>SUMIF('Metric Details'!$A:$A,'Metric Summary'!$A41,'Metric Details'!K:K)</f>
        <v>0</v>
      </c>
      <c r="L41" s="17">
        <f>SUMIF('Metric Details'!$A:$A,'Metric Summary'!$A41,'Metric Details'!N:N)</f>
        <v>0</v>
      </c>
      <c r="M41" s="17">
        <f>SUMIF('Resource Counts'!$A:$A,'Metric Summary'!$A41,'Resource Counts'!E:E)</f>
        <v>0</v>
      </c>
      <c r="AG41">
        <v>60</v>
      </c>
    </row>
    <row r="42" spans="1:33" ht="12.75" customHeight="1" x14ac:dyDescent="0.2">
      <c r="A42" s="1" t="s">
        <v>523</v>
      </c>
      <c r="B42" s="14" t="s">
        <v>538</v>
      </c>
      <c r="C42" s="33"/>
      <c r="D42" s="15">
        <v>100</v>
      </c>
      <c r="E42" s="1" t="s">
        <v>519</v>
      </c>
      <c r="F42" s="46">
        <f t="shared" si="1"/>
        <v>0</v>
      </c>
      <c r="G42" s="17">
        <f>SUMIF('Metric Details'!$A:$A,'Metric Summary'!$A42,'Metric Details'!G:G)*(1+'Metric Summary'!$AG$4)+IF('Metric Summary'!C42&gt;0,'Metric Summary'!$AG$5/'Metric Summary'!AG42+'Metric Summary'!$AG$7/60,0)</f>
        <v>0</v>
      </c>
      <c r="H42" s="17">
        <f>G42*'Metric Summary'!C42</f>
        <v>0</v>
      </c>
      <c r="I42" s="17">
        <f>SUMIF('Metric Details'!$A:$A,'Metric Summary'!$A42,'Metric Details'!J:J)</f>
        <v>0</v>
      </c>
      <c r="J42" s="52">
        <f>SUMIF('Metric Details'!$A:$A,'Metric Summary'!$A42,'Metric Details'!L:L)+SUMIF('Metric Details'!$A:$A,'Metric Summary'!$A42,'Metric Details'!M:M)/24</f>
        <v>0</v>
      </c>
      <c r="K42" s="30">
        <f>SUMIF('Metric Details'!$A:$A,'Metric Summary'!$A42,'Metric Details'!K:K)</f>
        <v>0</v>
      </c>
      <c r="L42" s="17">
        <f>SUMIF('Metric Details'!$A:$A,'Metric Summary'!$A42,'Metric Details'!N:N)</f>
        <v>0</v>
      </c>
      <c r="M42" s="17">
        <f>SUMIF('Resource Counts'!$A:$A,'Metric Summary'!$A42,'Resource Counts'!E:E)</f>
        <v>0</v>
      </c>
      <c r="AG42">
        <v>60</v>
      </c>
    </row>
    <row r="43" spans="1:33" ht="12.75" customHeight="1" x14ac:dyDescent="0.2">
      <c r="A43" s="1" t="s">
        <v>654</v>
      </c>
      <c r="B43" s="14" t="s">
        <v>655</v>
      </c>
      <c r="C43" s="33"/>
      <c r="D43" s="15">
        <v>10</v>
      </c>
      <c r="E43" s="1" t="s">
        <v>861</v>
      </c>
      <c r="F43" s="46">
        <f t="shared" si="1"/>
        <v>0</v>
      </c>
      <c r="G43" s="17">
        <f>SUMIF('Metric Details'!$A:$A,'Metric Summary'!$A43,'Metric Details'!G:G)*(1+'Metric Summary'!$AG$4)+IF('Metric Summary'!C43&gt;0,'Metric Summary'!$AG$5/'Metric Summary'!AG43+'Metric Summary'!$AG$7/60,0)</f>
        <v>0</v>
      </c>
      <c r="H43" s="17">
        <f>G43*'Metric Summary'!C43</f>
        <v>0</v>
      </c>
      <c r="I43" s="17">
        <f>SUMIF('Metric Details'!$A:$A,'Metric Summary'!$A43,'Metric Details'!J:J)</f>
        <v>0</v>
      </c>
      <c r="J43" s="52">
        <f>SUMIF('Metric Details'!$A:$A,'Metric Summary'!$A43,'Metric Details'!L:L)+SUMIF('Metric Details'!$A:$A,'Metric Summary'!$A43,'Metric Details'!M:M)/24</f>
        <v>0</v>
      </c>
      <c r="K43" s="30">
        <f>SUMIF('Metric Details'!$A:$A,'Metric Summary'!$A43,'Metric Details'!K:K)</f>
        <v>0</v>
      </c>
      <c r="L43" s="17">
        <f>SUMIF('Metric Details'!$A:$A,'Metric Summary'!$A43,'Metric Details'!N:N)</f>
        <v>0</v>
      </c>
      <c r="M43" s="30">
        <f>SUMIF('Resource Counts'!$A:$A,'Metric Summary'!$A43,'Resource Counts'!E:E)</f>
        <v>0</v>
      </c>
      <c r="AG43">
        <v>60</v>
      </c>
    </row>
    <row r="44" spans="1:33" ht="12.75" customHeight="1" x14ac:dyDescent="0.2">
      <c r="A44" s="1" t="s">
        <v>656</v>
      </c>
      <c r="B44" s="14" t="s">
        <v>657</v>
      </c>
      <c r="C44" s="33"/>
      <c r="E44" s="7"/>
      <c r="F44" s="46">
        <f t="shared" si="1"/>
        <v>0</v>
      </c>
      <c r="G44" s="17">
        <f>SUMIF('Metric Details'!$A:$A,'Metric Summary'!$A44,'Metric Details'!G:G)*(1+'Metric Summary'!$AG$4)+IF('Metric Summary'!C44&gt;0,'Metric Summary'!$AG$5/'Metric Summary'!AG44+'Metric Summary'!$AG$7/60,0)</f>
        <v>0</v>
      </c>
      <c r="H44" s="17">
        <f>G44*'Metric Summary'!C44</f>
        <v>0</v>
      </c>
      <c r="I44" s="17">
        <f>SUMIF('Metric Details'!$A:$A,'Metric Summary'!$A44,'Metric Details'!J:J)</f>
        <v>0</v>
      </c>
      <c r="J44" s="52">
        <f>SUMIF('Metric Details'!$A:$A,'Metric Summary'!$A44,'Metric Details'!L:L)+SUMIF('Metric Details'!$A:$A,'Metric Summary'!$A44,'Metric Details'!M:M)/24</f>
        <v>0</v>
      </c>
      <c r="K44" s="30">
        <f>SUMIF('Metric Details'!$A:$A,'Metric Summary'!$A44,'Metric Details'!K:K)</f>
        <v>0</v>
      </c>
      <c r="L44" s="17">
        <f>SUMIF('Metric Details'!$A:$A,'Metric Summary'!$A44,'Metric Details'!N:N)</f>
        <v>0</v>
      </c>
      <c r="M44" s="30">
        <f>SUMIF('Resource Counts'!$A:$A,'Metric Summary'!$A44,'Resource Counts'!E:E)</f>
        <v>0</v>
      </c>
      <c r="AG44">
        <v>60</v>
      </c>
    </row>
    <row r="45" spans="1:33" ht="12.75" customHeight="1" x14ac:dyDescent="0.2">
      <c r="A45" s="1" t="s">
        <v>1599</v>
      </c>
      <c r="B45" s="1" t="s">
        <v>1166</v>
      </c>
      <c r="C45" s="33"/>
      <c r="E45" s="7"/>
      <c r="F45" s="46">
        <f t="shared" si="1"/>
        <v>0</v>
      </c>
      <c r="G45" s="17">
        <f>SUMIF('Metric Details'!$A:$A,'Metric Summary'!$A45,'Metric Details'!G:G)*(1+'Metric Summary'!$AG$4)+IF('Metric Summary'!C45&gt;0,'Metric Summary'!$AG$5/'Metric Summary'!AG45+'Metric Summary'!$AG$7/60,0)</f>
        <v>0</v>
      </c>
      <c r="H45" s="17">
        <f>G45*'Metric Summary'!C45</f>
        <v>0</v>
      </c>
      <c r="I45" s="17">
        <f>SUMIF('Metric Details'!$A:$A,'Metric Summary'!$A45,'Metric Details'!J:J)</f>
        <v>0</v>
      </c>
      <c r="J45" s="52">
        <f>SUMIF('Metric Details'!$A:$A,'Metric Summary'!$A45,'Metric Details'!L:L)+SUMIF('Metric Details'!$A:$A,'Metric Summary'!$A45,'Metric Details'!M:M)/24</f>
        <v>0</v>
      </c>
      <c r="K45" s="30">
        <f>SUMIF('Metric Details'!$A:$A,'Metric Summary'!$A45,'Metric Details'!K:K)</f>
        <v>0</v>
      </c>
      <c r="L45" s="17">
        <f>SUMIF('Metric Details'!$A:$A,'Metric Summary'!$A45,'Metric Details'!N:N)</f>
        <v>0</v>
      </c>
      <c r="M45" s="30">
        <f>SUMIF('Resource Counts'!$A:$A,'Metric Summary'!$A45,'Resource Counts'!E:E)</f>
        <v>0</v>
      </c>
      <c r="AG45">
        <v>60</v>
      </c>
    </row>
    <row r="46" spans="1:33" ht="12.75" customHeight="1" x14ac:dyDescent="0.2">
      <c r="A46" s="1" t="s">
        <v>1574</v>
      </c>
      <c r="B46" s="1" t="s">
        <v>1173</v>
      </c>
      <c r="C46" s="33"/>
      <c r="E46" s="7"/>
      <c r="F46" s="46">
        <f t="shared" si="1"/>
        <v>0</v>
      </c>
      <c r="G46" s="17">
        <f>SUMIF('Metric Details'!$A:$A,'Metric Summary'!$A46,'Metric Details'!G:G)*(1+'Metric Summary'!$AG$4)+IF('Metric Summary'!C46&gt;0,'Metric Summary'!$AG$5/'Metric Summary'!AG46+'Metric Summary'!$AG$7/60,0)</f>
        <v>0</v>
      </c>
      <c r="H46" s="17">
        <f>G46*'Metric Summary'!C46</f>
        <v>0</v>
      </c>
      <c r="I46" s="17">
        <f>SUMIF('Metric Details'!$A:$A,'Metric Summary'!$A46,'Metric Details'!J:J)</f>
        <v>0</v>
      </c>
      <c r="J46" s="52">
        <f>SUMIF('Metric Details'!$A:$A,'Metric Summary'!$A46,'Metric Details'!L:L)+SUMIF('Metric Details'!$A:$A,'Metric Summary'!$A46,'Metric Details'!M:M)/24</f>
        <v>0</v>
      </c>
      <c r="K46" s="30">
        <f>SUMIF('Metric Details'!$A:$A,'Metric Summary'!$A46,'Metric Details'!K:K)</f>
        <v>0</v>
      </c>
      <c r="L46" s="17">
        <f>SUMIF('Metric Details'!$A:$A,'Metric Summary'!$A46,'Metric Details'!N:N)</f>
        <v>0</v>
      </c>
      <c r="M46" s="30">
        <f>SUMIF('Resource Counts'!$A:$A,'Metric Summary'!$A46,'Resource Counts'!E:E)</f>
        <v>0</v>
      </c>
      <c r="AG46">
        <v>60</v>
      </c>
    </row>
    <row r="47" spans="1:33" ht="12.75" customHeight="1" x14ac:dyDescent="0.2">
      <c r="A47" s="1" t="s">
        <v>545</v>
      </c>
      <c r="B47" s="14" t="s">
        <v>546</v>
      </c>
      <c r="C47" s="33"/>
      <c r="D47" s="15">
        <v>200</v>
      </c>
      <c r="E47" s="7" t="s">
        <v>516</v>
      </c>
      <c r="F47" s="46">
        <f t="shared" si="1"/>
        <v>0</v>
      </c>
      <c r="G47" s="17">
        <f>SUMIF('Metric Details'!$A:$A,'Metric Summary'!$A47,'Metric Details'!G:G)*(1+'Metric Summary'!$AG$4)+IF('Metric Summary'!C47&gt;0,'Metric Summary'!$AG$5/'Metric Summary'!AG47+'Metric Summary'!$AG$7/60,0)</f>
        <v>0</v>
      </c>
      <c r="H47" s="17">
        <f>G47*'Metric Summary'!C47</f>
        <v>0</v>
      </c>
      <c r="I47" s="17">
        <f>SUMIF('Metric Details'!$A:$A,'Metric Summary'!$A47,'Metric Details'!J:J)</f>
        <v>0</v>
      </c>
      <c r="J47" s="52">
        <f>SUMIF('Metric Details'!$A:$A,'Metric Summary'!$A47,'Metric Details'!L:L)+SUMIF('Metric Details'!$A:$A,'Metric Summary'!$A47,'Metric Details'!M:M)/24</f>
        <v>0</v>
      </c>
      <c r="K47" s="30">
        <f>SUMIF('Metric Details'!$A:$A,'Metric Summary'!$A47,'Metric Details'!K:K)</f>
        <v>0</v>
      </c>
      <c r="L47" s="17">
        <f>SUMIF('Metric Details'!$A:$A,'Metric Summary'!$A47,'Metric Details'!N:N)</f>
        <v>0</v>
      </c>
      <c r="M47" s="17">
        <f>SUMIF('Resource Counts'!$A:$A,'Metric Summary'!$A47,'Resource Counts'!E:E)</f>
        <v>0</v>
      </c>
      <c r="AG47">
        <v>60</v>
      </c>
    </row>
    <row r="48" spans="1:33" ht="12.75" customHeight="1" x14ac:dyDescent="0.2">
      <c r="A48" s="1" t="s">
        <v>1702</v>
      </c>
      <c r="B48" s="1" t="s">
        <v>1167</v>
      </c>
      <c r="C48" s="33"/>
      <c r="D48" s="7"/>
      <c r="E48" s="7"/>
      <c r="F48" s="46">
        <f t="shared" si="1"/>
        <v>0</v>
      </c>
      <c r="G48" s="17">
        <f>SUMIF('Metric Details'!$A:$A,'Metric Summary'!$A48,'Metric Details'!G:G)*(1+'Metric Summary'!$AG$4)+IF('Metric Summary'!C48&gt;0,'Metric Summary'!$AG$5/'Metric Summary'!AG48+'Metric Summary'!$AG$7/60,0)</f>
        <v>0</v>
      </c>
      <c r="H48" s="17">
        <f>G48*'Metric Summary'!C48</f>
        <v>0</v>
      </c>
      <c r="I48" s="17">
        <f>SUMIF('Metric Details'!$A:$A,'Metric Summary'!$A48,'Metric Details'!J:J)</f>
        <v>0</v>
      </c>
      <c r="J48" s="52">
        <f>SUMIF('Metric Details'!$A:$A,'Metric Summary'!$A48,'Metric Details'!L:L)+SUMIF('Metric Details'!$A:$A,'Metric Summary'!$A48,'Metric Details'!M:M)/24</f>
        <v>0</v>
      </c>
      <c r="K48" s="30">
        <f>SUMIF('Metric Details'!$A:$A,'Metric Summary'!$A48,'Metric Details'!K:K)</f>
        <v>0</v>
      </c>
      <c r="L48" s="17">
        <f>SUMIF('Metric Details'!$A:$A,'Metric Summary'!$A48,'Metric Details'!N:N)</f>
        <v>0</v>
      </c>
      <c r="M48" s="17">
        <f>SUMIF('Resource Counts'!$A:$A,'Metric Summary'!$A48,'Resource Counts'!E:E)</f>
        <v>0</v>
      </c>
      <c r="AG48">
        <v>60</v>
      </c>
    </row>
    <row r="49" spans="1:33" ht="12.75" customHeight="1" x14ac:dyDescent="0.2">
      <c r="A49" s="1" t="s">
        <v>1738</v>
      </c>
      <c r="B49" s="1" t="s">
        <v>1168</v>
      </c>
      <c r="C49" s="33"/>
      <c r="D49" s="7"/>
      <c r="E49" s="7"/>
      <c r="F49" s="46">
        <f t="shared" si="1"/>
        <v>0</v>
      </c>
      <c r="G49" s="17">
        <f>SUMIF('Metric Details'!$A:$A,'Metric Summary'!$A49,'Metric Details'!G:G)*(1+'Metric Summary'!$AG$4)+IF('Metric Summary'!C49&gt;0,'Metric Summary'!$AG$5/'Metric Summary'!AG49+'Metric Summary'!$AG$7/60,0)</f>
        <v>0</v>
      </c>
      <c r="H49" s="17">
        <f>G49*'Metric Summary'!C49</f>
        <v>0</v>
      </c>
      <c r="I49" s="17">
        <f>SUMIF('Metric Details'!$A:$A,'Metric Summary'!$A49,'Metric Details'!J:J)</f>
        <v>0</v>
      </c>
      <c r="J49" s="52">
        <f>SUMIF('Metric Details'!$A:$A,'Metric Summary'!$A49,'Metric Details'!L:L)+SUMIF('Metric Details'!$A:$A,'Metric Summary'!$A49,'Metric Details'!M:M)/24</f>
        <v>0</v>
      </c>
      <c r="K49" s="30">
        <f>SUMIF('Metric Details'!$A:$A,'Metric Summary'!$A49,'Metric Details'!K:K)</f>
        <v>0</v>
      </c>
      <c r="L49" s="17">
        <f>SUMIF('Metric Details'!$A:$A,'Metric Summary'!$A49,'Metric Details'!N:N)</f>
        <v>0</v>
      </c>
      <c r="M49" s="17">
        <f>SUMIF('Resource Counts'!$A:$A,'Metric Summary'!$A49,'Resource Counts'!E:E)</f>
        <v>0</v>
      </c>
      <c r="AG49">
        <v>60</v>
      </c>
    </row>
    <row r="50" spans="1:33" ht="12.75" customHeight="1" x14ac:dyDescent="0.2">
      <c r="A50" s="1" t="s">
        <v>1269</v>
      </c>
      <c r="B50" s="1" t="s">
        <v>1169</v>
      </c>
      <c r="C50" s="33"/>
      <c r="D50" s="7"/>
      <c r="E50" s="7"/>
      <c r="F50" s="46">
        <f t="shared" si="1"/>
        <v>0</v>
      </c>
      <c r="G50" s="17">
        <f>SUMIF('Metric Details'!$A:$A,'Metric Summary'!$A50,'Metric Details'!G:G)*(1+'Metric Summary'!$AG$4)+IF('Metric Summary'!C50&gt;0,'Metric Summary'!$AG$5/'Metric Summary'!AG50+'Metric Summary'!$AG$7/60,0)</f>
        <v>0</v>
      </c>
      <c r="H50" s="17">
        <f>G50*'Metric Summary'!C50</f>
        <v>0</v>
      </c>
      <c r="I50" s="17">
        <f>SUMIF('Metric Details'!$A:$A,'Metric Summary'!$A50,'Metric Details'!J:J)</f>
        <v>0</v>
      </c>
      <c r="J50" s="52">
        <f>SUMIF('Metric Details'!$A:$A,'Metric Summary'!$A50,'Metric Details'!L:L)+SUMIF('Metric Details'!$A:$A,'Metric Summary'!$A50,'Metric Details'!M:M)/24</f>
        <v>0</v>
      </c>
      <c r="K50" s="30">
        <f>SUMIF('Metric Details'!$A:$A,'Metric Summary'!$A50,'Metric Details'!K:K)</f>
        <v>0</v>
      </c>
      <c r="L50" s="17">
        <f>SUMIF('Metric Details'!$A:$A,'Metric Summary'!$A50,'Metric Details'!N:N)</f>
        <v>0</v>
      </c>
      <c r="M50" s="17">
        <f>SUMIF('Resource Counts'!$A:$A,'Metric Summary'!$A50,'Resource Counts'!E:E)</f>
        <v>0</v>
      </c>
      <c r="AG50">
        <v>60</v>
      </c>
    </row>
    <row r="51" spans="1:33" x14ac:dyDescent="0.2">
      <c r="A51" s="1" t="s">
        <v>436</v>
      </c>
      <c r="B51" s="1" t="s">
        <v>500</v>
      </c>
      <c r="C51" s="33"/>
      <c r="D51" s="15">
        <v>200</v>
      </c>
      <c r="E51" s="7" t="s">
        <v>516</v>
      </c>
      <c r="F51" s="45">
        <f t="shared" si="1"/>
        <v>0</v>
      </c>
      <c r="G51" s="30">
        <f>SUMIF('Metric Details'!$A:$A,'Metric Summary'!$A51,'Metric Details'!G:G)*(1+'Metric Summary'!$AG$4)+IF('Metric Summary'!C51&gt;0,'Metric Summary'!$AG$5/'Metric Summary'!AG51+'Metric Summary'!$AG$7/60,0)</f>
        <v>0</v>
      </c>
      <c r="H51" s="30">
        <f>G51*'Metric Summary'!C51</f>
        <v>0</v>
      </c>
      <c r="I51" s="30">
        <f>SUMIF('Metric Details'!$A:$A,'Metric Summary'!$A51,'Metric Details'!J:J)</f>
        <v>0</v>
      </c>
      <c r="J51" s="52">
        <f>SUMIF('Metric Details'!$A:$A,'Metric Summary'!$A51,'Metric Details'!L:L)+SUMIF('Metric Details'!$A:$A,'Metric Summary'!$A51,'Metric Details'!M:M)/24</f>
        <v>0</v>
      </c>
      <c r="K51" s="30">
        <f>SUMIF('Metric Details'!$A:$A,'Metric Summary'!$A51,'Metric Details'!K:K)</f>
        <v>0</v>
      </c>
      <c r="L51" s="17">
        <f>SUMIF('Metric Details'!$A:$A,'Metric Summary'!$A51,'Metric Details'!N:N)</f>
        <v>0</v>
      </c>
      <c r="M51" s="30">
        <f>SUMIF('Resource Counts'!$A:$A,'Metric Summary'!$A51,'Resource Counts'!E:E)</f>
        <v>0</v>
      </c>
      <c r="AG51">
        <v>60</v>
      </c>
    </row>
    <row r="52" spans="1:33" x14ac:dyDescent="0.2">
      <c r="A52" s="1" t="s">
        <v>1755</v>
      </c>
      <c r="B52" s="1" t="s">
        <v>1170</v>
      </c>
      <c r="C52" s="33"/>
      <c r="D52" s="7"/>
      <c r="E52" s="7"/>
      <c r="F52" s="45">
        <f>IF(SUM(I$21:I$74)&gt;0,I52/SUM(I$21:I$74),0)</f>
        <v>0</v>
      </c>
      <c r="G52" s="30">
        <f>SUMIF('Metric Details'!$A:$A,'Metric Summary'!$A52,'Metric Details'!G:G)*(1+'Metric Summary'!$AG$4)+IF('Metric Summary'!C52&gt;0,'Metric Summary'!$AG$5/'Metric Summary'!AG52+'Metric Summary'!$AG$7/60,0)</f>
        <v>0</v>
      </c>
      <c r="H52" s="30">
        <f>G52*'Metric Summary'!C52</f>
        <v>0</v>
      </c>
      <c r="I52" s="30">
        <f>SUMIF('Metric Details'!$A:$A,'Metric Summary'!$A52,'Metric Details'!J:J)</f>
        <v>0</v>
      </c>
      <c r="J52" s="52">
        <f>SUMIF('Metric Details'!$A:$A,'Metric Summary'!$A52,'Metric Details'!L:L)+SUMIF('Metric Details'!$A:$A,'Metric Summary'!$A52,'Metric Details'!M:M)/24</f>
        <v>0</v>
      </c>
      <c r="K52" s="30">
        <f>SUMIF('Metric Details'!$A:$A,'Metric Summary'!$A52,'Metric Details'!K:K)</f>
        <v>0</v>
      </c>
      <c r="L52" s="17">
        <f>SUMIF('Metric Details'!$A:$A,'Metric Summary'!$A52,'Metric Details'!N:N)</f>
        <v>0</v>
      </c>
      <c r="M52" s="30">
        <f>SUMIF('Resource Counts'!$A:$A,'Metric Summary'!$A52,'Resource Counts'!E:E)</f>
        <v>0</v>
      </c>
      <c r="AG52">
        <v>60</v>
      </c>
    </row>
    <row r="53" spans="1:33" x14ac:dyDescent="0.2">
      <c r="A53" s="1" t="s">
        <v>2290</v>
      </c>
      <c r="B53" s="1" t="s">
        <v>2291</v>
      </c>
      <c r="C53" s="33"/>
      <c r="D53" s="15">
        <v>200</v>
      </c>
      <c r="E53" s="1" t="s">
        <v>2304</v>
      </c>
      <c r="F53" s="45">
        <f>IF(SUM(I$21:I$74)&gt;0,I53/SUM(I$21:I$74),0)</f>
        <v>0</v>
      </c>
      <c r="G53" s="30">
        <f>SUMIF('Metric Details'!$A:$A,'Metric Summary'!$A53,'Metric Details'!G:G)*(1+'Metric Summary'!$AG$4)+IF('Metric Summary'!C53&gt;0,'Metric Summary'!$AG$5/'Metric Summary'!AG53+'Metric Summary'!$AG$7/60,0)</f>
        <v>0</v>
      </c>
      <c r="H53" s="30">
        <f>G53*'Metric Summary'!C53</f>
        <v>0</v>
      </c>
      <c r="I53" s="30">
        <f>SUMIF('Metric Details'!$A:$A,'Metric Summary'!$A53,'Metric Details'!J:J)</f>
        <v>0</v>
      </c>
      <c r="J53" s="52">
        <f>SUMIF('Metric Details'!$A:$A,'Metric Summary'!$A53,'Metric Details'!L:L)+SUMIF('Metric Details'!$A:$A,'Metric Summary'!$A53,'Metric Details'!M:M)/24</f>
        <v>0</v>
      </c>
      <c r="K53" s="30">
        <f>SUMIF('Metric Details'!$A:$A,'Metric Summary'!$A53,'Metric Details'!K:K)</f>
        <v>0</v>
      </c>
      <c r="L53" s="17">
        <f>SUMIF('Metric Details'!$A:$A,'Metric Summary'!$A53,'Metric Details'!N:N)</f>
        <v>0</v>
      </c>
      <c r="M53" s="30">
        <f>SUMIF('Resource Counts'!$A:$A,'Metric Summary'!$A53,'Resource Counts'!E:E)</f>
        <v>0</v>
      </c>
      <c r="AG53">
        <v>60</v>
      </c>
    </row>
    <row r="54" spans="1:33" x14ac:dyDescent="0.2">
      <c r="A54" s="1" t="s">
        <v>963</v>
      </c>
      <c r="B54" s="1" t="s">
        <v>964</v>
      </c>
      <c r="C54" s="33"/>
      <c r="E54" s="7"/>
      <c r="F54" s="45">
        <f t="shared" si="1"/>
        <v>0</v>
      </c>
      <c r="G54" s="30">
        <f>SUMIF('Metric Details'!$A:$A,'Metric Summary'!$A54,'Metric Details'!G:G)*(1+'Metric Summary'!$AG$4)+IF('Metric Summary'!C54&gt;0,'Metric Summary'!$AG$5/'Metric Summary'!AG54+'Metric Summary'!$AG$7/60,0)</f>
        <v>0</v>
      </c>
      <c r="H54" s="30">
        <f>G54*'Metric Summary'!C54</f>
        <v>0</v>
      </c>
      <c r="I54" s="30">
        <f>SUMIF('Metric Details'!$A:$A,'Metric Summary'!$A54,'Metric Details'!J:J)</f>
        <v>0</v>
      </c>
      <c r="J54" s="78">
        <f>SUMIF('Metric Details'!$A:$A,'Metric Summary'!$A54,'Metric Details'!L:L)+SUMIF('Metric Details'!$A:$A,'Metric Summary'!$A54,'Metric Details'!M:M)/24</f>
        <v>0</v>
      </c>
      <c r="K54" s="30">
        <f>SUMIF('Metric Details'!$A:$A,'Metric Summary'!$A54,'Metric Details'!K:K)</f>
        <v>0</v>
      </c>
      <c r="L54" s="17">
        <f>SUMIF('Metric Details'!$A:$A,'Metric Summary'!$A54,'Metric Details'!N:N)</f>
        <v>0</v>
      </c>
      <c r="M54" s="30">
        <f>SUMIF('Resource Counts'!$A:$A,'Metric Summary'!$A54,'Resource Counts'!E:E)</f>
        <v>0</v>
      </c>
      <c r="AG54">
        <v>60</v>
      </c>
    </row>
    <row r="55" spans="1:33" x14ac:dyDescent="0.2">
      <c r="A55" s="1" t="s">
        <v>962</v>
      </c>
      <c r="B55" s="1" t="s">
        <v>960</v>
      </c>
      <c r="C55" s="33"/>
      <c r="D55" s="15">
        <v>50</v>
      </c>
      <c r="E55" s="1" t="s">
        <v>1129</v>
      </c>
      <c r="F55" s="45">
        <f t="shared" si="1"/>
        <v>0</v>
      </c>
      <c r="G55" s="30">
        <f>SUMIF('Metric Details'!$A:$A,'Metric Summary'!$A55,'Metric Details'!G:G)*(1+'Metric Summary'!$AG$4)+IF('Metric Summary'!C55&gt;0,'Metric Summary'!$AG$5/'Metric Summary'!AG55+'Metric Summary'!$AG$7/60,0)</f>
        <v>0</v>
      </c>
      <c r="H55" s="30">
        <f>G55*'Metric Summary'!C55</f>
        <v>0</v>
      </c>
      <c r="I55" s="30">
        <f>SUMIF('Metric Details'!$A:$A,'Metric Summary'!$A55,'Metric Details'!J:J)</f>
        <v>0</v>
      </c>
      <c r="J55" s="78">
        <f>SUMIF('Metric Details'!$A:$A,'Metric Summary'!$A55,'Metric Details'!L:L)+SUMIF('Metric Details'!$A:$A,'Metric Summary'!$A55,'Metric Details'!M:M)/24</f>
        <v>0</v>
      </c>
      <c r="K55" s="30">
        <f>SUMIF('Metric Details'!$A:$A,'Metric Summary'!$A55,'Metric Details'!K:K)</f>
        <v>0</v>
      </c>
      <c r="L55" s="17">
        <f>SUMIF('Metric Details'!$A:$A,'Metric Summary'!$A55,'Metric Details'!N:N)</f>
        <v>0</v>
      </c>
      <c r="M55" s="30">
        <f>SUMIF('Resource Counts'!$A:$A,'Metric Summary'!$A55,'Resource Counts'!E:E)</f>
        <v>0</v>
      </c>
      <c r="AG55">
        <v>60</v>
      </c>
    </row>
    <row r="56" spans="1:33" x14ac:dyDescent="0.2">
      <c r="A56" s="1" t="s">
        <v>1373</v>
      </c>
      <c r="B56" s="1" t="s">
        <v>1171</v>
      </c>
      <c r="C56" s="33"/>
      <c r="F56" s="45">
        <f t="shared" si="1"/>
        <v>0</v>
      </c>
      <c r="G56" s="30">
        <f>SUMIF('Metric Details'!$A:$A,'Metric Summary'!$A56,'Metric Details'!G:G)*(1+'Metric Summary'!$AG$4)+IF('Metric Summary'!C56&gt;0,'Metric Summary'!$AG$5/'Metric Summary'!AG56+'Metric Summary'!$AG$7/60,0)</f>
        <v>0</v>
      </c>
      <c r="H56" s="30">
        <f>G56*'Metric Summary'!C56</f>
        <v>0</v>
      </c>
      <c r="I56" s="30">
        <f>SUMIF('Metric Details'!$A:$A,'Metric Summary'!$A56,'Metric Details'!J:J)</f>
        <v>0</v>
      </c>
      <c r="J56" s="78">
        <f>SUMIF('Metric Details'!$A:$A,'Metric Summary'!$A56,'Metric Details'!L:L)+SUMIF('Metric Details'!$A:$A,'Metric Summary'!$A56,'Metric Details'!M:M)/24</f>
        <v>0</v>
      </c>
      <c r="K56" s="30">
        <f>SUMIF('Metric Details'!$A:$A,'Metric Summary'!$A56,'Metric Details'!K:K)</f>
        <v>0</v>
      </c>
      <c r="L56" s="17">
        <f>SUMIF('Metric Details'!$A:$A,'Metric Summary'!$A56,'Metric Details'!N:N)</f>
        <v>0</v>
      </c>
      <c r="M56" s="30">
        <f>SUMIF('Resource Counts'!$A:$A,'Metric Summary'!$A56,'Resource Counts'!E:E)</f>
        <v>0</v>
      </c>
      <c r="AG56">
        <v>60</v>
      </c>
    </row>
    <row r="57" spans="1:33" x14ac:dyDescent="0.2">
      <c r="A57" s="1" t="s">
        <v>1425</v>
      </c>
      <c r="B57" s="1" t="s">
        <v>1456</v>
      </c>
      <c r="C57" s="33"/>
      <c r="D57" s="15">
        <v>1000</v>
      </c>
      <c r="E57" s="1" t="s">
        <v>1823</v>
      </c>
      <c r="F57" s="45">
        <f t="shared" si="1"/>
        <v>0</v>
      </c>
      <c r="G57" s="30">
        <f>SUMIF('Metric Details'!$A:$A,'Metric Summary'!$A57,'Metric Details'!G:G)*(1+'Metric Summary'!$AG$4)+IF('Metric Summary'!C57&gt;0,'Metric Summary'!$AG$5/'Metric Summary'!AG57+'Metric Summary'!$AG$7/60,0)</f>
        <v>0</v>
      </c>
      <c r="H57" s="30">
        <f>G57*'Metric Summary'!C57</f>
        <v>0</v>
      </c>
      <c r="I57" s="30">
        <f>SUMIF('Metric Details'!$A:$A,'Metric Summary'!$A57,'Metric Details'!J:J)</f>
        <v>0</v>
      </c>
      <c r="J57" s="78">
        <f>SUMIF('Metric Details'!$A:$A,'Metric Summary'!$A57,'Metric Details'!L:L)+SUMIF('Metric Details'!$A:$A,'Metric Summary'!$A57,'Metric Details'!M:M)/24</f>
        <v>0</v>
      </c>
      <c r="K57" s="30">
        <f>SUMIF('Metric Details'!$A:$A,'Metric Summary'!$A57,'Metric Details'!K:K)</f>
        <v>0</v>
      </c>
      <c r="L57" s="17">
        <f>SUMIF('Metric Details'!$A:$A,'Metric Summary'!$A57,'Metric Details'!N:N)</f>
        <v>0</v>
      </c>
      <c r="M57" s="30">
        <f>SUMIF('Resource Counts'!$A:$A,'Metric Summary'!$A57,'Resource Counts'!E:E)</f>
        <v>0</v>
      </c>
      <c r="AG57">
        <v>60</v>
      </c>
    </row>
    <row r="58" spans="1:33" x14ac:dyDescent="0.2">
      <c r="A58" s="1" t="s">
        <v>1310</v>
      </c>
      <c r="B58" s="1" t="s">
        <v>1172</v>
      </c>
      <c r="C58" s="33"/>
      <c r="F58" s="45">
        <f t="shared" si="1"/>
        <v>0</v>
      </c>
      <c r="G58" s="30">
        <f>SUMIF('Metric Details'!$A:$A,'Metric Summary'!$A58,'Metric Details'!G:G)*(1+'Metric Summary'!$AG$4)+IF('Metric Summary'!C58&gt;0,'Metric Summary'!$AG$5/'Metric Summary'!AG58+'Metric Summary'!$AG$7/60,0)</f>
        <v>0</v>
      </c>
      <c r="H58" s="30">
        <f>G58*'Metric Summary'!C58</f>
        <v>0</v>
      </c>
      <c r="I58" s="30">
        <f>SUMIF('Metric Details'!$A:$A,'Metric Summary'!$A58,'Metric Details'!J:J)</f>
        <v>0</v>
      </c>
      <c r="J58" s="78">
        <f>SUMIF('Metric Details'!$A:$A,'Metric Summary'!$A58,'Metric Details'!L:L)+SUMIF('Metric Details'!$A:$A,'Metric Summary'!$A58,'Metric Details'!M:M)/24</f>
        <v>0</v>
      </c>
      <c r="K58" s="30">
        <f>SUMIF('Metric Details'!$A:$A,'Metric Summary'!$A58,'Metric Details'!K:K)</f>
        <v>0</v>
      </c>
      <c r="L58" s="17">
        <f>SUMIF('Metric Details'!$A:$A,'Metric Summary'!$A58,'Metric Details'!N:N)</f>
        <v>0</v>
      </c>
      <c r="M58" s="30">
        <f>SUMIF('Resource Counts'!$A:$A,'Metric Summary'!$A58,'Resource Counts'!E:E)</f>
        <v>0</v>
      </c>
      <c r="AG58">
        <v>60</v>
      </c>
    </row>
    <row r="59" spans="1:33" ht="12.75" customHeight="1" x14ac:dyDescent="0.2">
      <c r="A59" s="1" t="s">
        <v>520</v>
      </c>
      <c r="B59" s="54" t="s">
        <v>513</v>
      </c>
      <c r="C59" s="33"/>
      <c r="D59" s="15">
        <v>30</v>
      </c>
      <c r="E59" s="1" t="s">
        <v>860</v>
      </c>
      <c r="F59" s="45">
        <f t="shared" si="1"/>
        <v>0</v>
      </c>
      <c r="G59" s="30">
        <f>SUMIF('Metric Details'!$A:$A,'Metric Summary'!$A59,'Metric Details'!G:G)*(1+'Metric Summary'!$AG$4)+IF('Metric Summary'!C59&gt;0,'Metric Summary'!$AG$5/'Metric Summary'!AG59+'Metric Summary'!$AG$7/60,0)</f>
        <v>0</v>
      </c>
      <c r="H59" s="30">
        <f>G59*'Metric Summary'!C59</f>
        <v>0</v>
      </c>
      <c r="I59" s="30">
        <f>SUMIF('Metric Details'!$A:$A,'Metric Summary'!$A59,'Metric Details'!J:J)</f>
        <v>0</v>
      </c>
      <c r="J59" s="78">
        <f>SUMIF('Metric Details'!$A:$A,'Metric Summary'!$A59,'Metric Details'!L:L)+SUMIF('Metric Details'!$A:$A,'Metric Summary'!$A59,'Metric Details'!M:M)/24</f>
        <v>0</v>
      </c>
      <c r="K59" s="30">
        <f>SUMIF('Metric Details'!$A:$A,'Metric Summary'!$A59,'Metric Details'!K:K)</f>
        <v>0</v>
      </c>
      <c r="L59" s="17">
        <f>SUMIF('Metric Details'!$A:$A,'Metric Summary'!$A59,'Metric Details'!N:N)</f>
        <v>0</v>
      </c>
      <c r="M59" s="30">
        <f>SUMIF('Resource Counts'!$A:$A,'Metric Summary'!$A59,'Resource Counts'!E:E)</f>
        <v>0</v>
      </c>
      <c r="AG59">
        <v>60</v>
      </c>
    </row>
    <row r="60" spans="1:33" x14ac:dyDescent="0.2">
      <c r="A60" s="1" t="s">
        <v>1920</v>
      </c>
      <c r="B60" s="1" t="s">
        <v>1916</v>
      </c>
      <c r="C60" s="33"/>
      <c r="F60" s="45">
        <f t="shared" si="1"/>
        <v>0</v>
      </c>
      <c r="G60" s="30">
        <f>SUMIF('Metric Details'!$A:$A,'Metric Summary'!$A60,'Metric Details'!G:G)*(1+'Metric Summary'!$AG$4)+IF('Metric Summary'!C60&gt;0,'Metric Summary'!$AG$5/'Metric Summary'!AG60+'Metric Summary'!$AG$7/60,0)</f>
        <v>0</v>
      </c>
      <c r="H60" s="30">
        <f>G60*'Metric Summary'!C60</f>
        <v>0</v>
      </c>
      <c r="I60" s="30">
        <f>SUMIF('Metric Details'!$A:$A,'Metric Summary'!$A60,'Metric Details'!J:J)</f>
        <v>0</v>
      </c>
      <c r="J60" s="78">
        <f>SUMIF('Metric Details'!$A:$A,'Metric Summary'!$A60,'Metric Details'!L:L)+SUMIF('Metric Details'!$A:$A,'Metric Summary'!$A60,'Metric Details'!M:M)/24</f>
        <v>0</v>
      </c>
      <c r="K60" s="30">
        <f>SUMIF('Metric Details'!$A:$A,'Metric Summary'!$A60,'Metric Details'!K:K)</f>
        <v>0</v>
      </c>
      <c r="L60" s="17">
        <f>SUMIF('Metric Details'!$A:$A,'Metric Summary'!$A60,'Metric Details'!N:N)</f>
        <v>0</v>
      </c>
      <c r="M60" s="30">
        <f>SUMIF('Resource Counts'!$A:$A,'Metric Summary'!$A60,'Resource Counts'!E:E)</f>
        <v>0</v>
      </c>
      <c r="AG60">
        <v>60</v>
      </c>
    </row>
    <row r="61" spans="1:33" x14ac:dyDescent="0.2">
      <c r="A61" s="1" t="s">
        <v>162</v>
      </c>
      <c r="B61" s="6" t="s">
        <v>329</v>
      </c>
      <c r="C61" s="33">
        <v>10</v>
      </c>
      <c r="D61" s="15">
        <v>15</v>
      </c>
      <c r="E61" s="1" t="s">
        <v>491</v>
      </c>
      <c r="F61" s="45">
        <f t="shared" si="1"/>
        <v>0.23296686859621568</v>
      </c>
      <c r="G61" s="30">
        <f>SUMIF('Metric Details'!$A:$A,'Metric Summary'!$A61,'Metric Details'!G:G)*(1+'Metric Summary'!$AG$4)+IF('Metric Summary'!C61&gt;0,'Metric Summary'!$AG$5/'Metric Summary'!AG61+'Metric Summary'!$AG$7/60,0)</f>
        <v>13874.62082083333</v>
      </c>
      <c r="H61" s="30">
        <f>G61*'Metric Summary'!C61</f>
        <v>138746.20820833329</v>
      </c>
      <c r="I61" s="30">
        <f>SUMIF('Metric Details'!$A:$A,'Metric Summary'!$A61,'Metric Details'!J:J)</f>
        <v>6230</v>
      </c>
      <c r="J61" s="78">
        <f>SUMIF('Metric Details'!$A:$A,'Metric Summary'!$A61,'Metric Details'!L:L)+SUMIF('Metric Details'!$A:$A,'Metric Summary'!$A61,'Metric Details'!M:M)/24</f>
        <v>625</v>
      </c>
      <c r="K61" s="30">
        <f>SUMIF('Metric Details'!$A:$A,'Metric Summary'!$A61,'Metric Details'!K:K)</f>
        <v>71769600</v>
      </c>
      <c r="L61" s="17">
        <f>SUMIF('Metric Details'!$A:$A,'Metric Summary'!$A61,'Metric Details'!N:N)</f>
        <v>973800</v>
      </c>
      <c r="M61" s="30">
        <f>SUMIF('Resource Counts'!$A:$A,'Metric Summary'!$A61,'Resource Counts'!E:E)</f>
        <v>10</v>
      </c>
      <c r="AG61">
        <v>60</v>
      </c>
    </row>
    <row r="62" spans="1:33" ht="12.75" customHeight="1" x14ac:dyDescent="0.2">
      <c r="A62" s="1" t="s">
        <v>521</v>
      </c>
      <c r="B62" s="54" t="s">
        <v>514</v>
      </c>
      <c r="C62" s="33"/>
      <c r="D62" s="15">
        <v>80</v>
      </c>
      <c r="E62" s="1" t="s">
        <v>519</v>
      </c>
      <c r="F62" s="45">
        <f t="shared" si="1"/>
        <v>0</v>
      </c>
      <c r="G62" s="30">
        <f>SUMIF('Metric Details'!$A:$A,'Metric Summary'!$A62,'Metric Details'!G:G)*(1+'Metric Summary'!$AG$4)+IF('Metric Summary'!C62&gt;0,'Metric Summary'!$AG$5/'Metric Summary'!AG62+'Metric Summary'!$AG$7/60,0)</f>
        <v>0</v>
      </c>
      <c r="H62" s="30">
        <f>G62*'Metric Summary'!C62</f>
        <v>0</v>
      </c>
      <c r="I62" s="30">
        <f>SUMIF('Metric Details'!$A:$A,'Metric Summary'!$A62,'Metric Details'!J:J)</f>
        <v>0</v>
      </c>
      <c r="J62" s="78">
        <f>SUMIF('Metric Details'!$A:$A,'Metric Summary'!$A62,'Metric Details'!L:L)+SUMIF('Metric Details'!$A:$A,'Metric Summary'!$A62,'Metric Details'!M:M)/24</f>
        <v>0</v>
      </c>
      <c r="K62" s="30">
        <f>SUMIF('Metric Details'!$A:$A,'Metric Summary'!$A62,'Metric Details'!K:K)</f>
        <v>0</v>
      </c>
      <c r="L62" s="17">
        <f>SUMIF('Metric Details'!$A:$A,'Metric Summary'!$A62,'Metric Details'!N:N)</f>
        <v>0</v>
      </c>
      <c r="M62" s="30">
        <f>SUMIF('Resource Counts'!$A:$A,'Metric Summary'!$A62,'Resource Counts'!E:E)</f>
        <v>0</v>
      </c>
      <c r="AG62">
        <v>60</v>
      </c>
    </row>
    <row r="63" spans="1:33" ht="12.75" customHeight="1" x14ac:dyDescent="0.2">
      <c r="A63" s="1" t="s">
        <v>2184</v>
      </c>
      <c r="B63" s="54" t="s">
        <v>2207</v>
      </c>
      <c r="C63" s="33"/>
      <c r="F63" s="45">
        <f>IF(SUM(I$21:I$74)&gt;0,I63/SUM(I$21:I$74),0)</f>
        <v>0</v>
      </c>
      <c r="G63" s="30">
        <f>SUMIF('Metric Details'!$A:$A,'Metric Summary'!$A63,'Metric Details'!G:G)*(1+'Metric Summary'!$AG$4)+IF('Metric Summary'!C63&gt;0,'Metric Summary'!$AG$5/'Metric Summary'!AG63+'Metric Summary'!$AG$7/60,0)</f>
        <v>0</v>
      </c>
      <c r="H63" s="30">
        <f>G63*'Metric Summary'!C63</f>
        <v>0</v>
      </c>
      <c r="I63" s="30">
        <f>SUMIF('Metric Details'!$A:$A,'Metric Summary'!$A63,'Metric Details'!J:J)</f>
        <v>0</v>
      </c>
      <c r="J63" s="78">
        <f>SUMIF('Metric Details'!$A:$A,'Metric Summary'!$A63,'Metric Details'!L:L)+SUMIF('Metric Details'!$A:$A,'Metric Summary'!$A63,'Metric Details'!M:M)/24</f>
        <v>0</v>
      </c>
      <c r="K63" s="30">
        <f>SUMIF('Metric Details'!$A:$A,'Metric Summary'!$A63,'Metric Details'!K:K)</f>
        <v>0</v>
      </c>
      <c r="L63" s="17">
        <f>SUMIF('Metric Details'!$A:$A,'Metric Summary'!$A63,'Metric Details'!N:N)</f>
        <v>0</v>
      </c>
      <c r="M63" s="30">
        <f>SUMIF('Resource Counts'!$A:$A,'Metric Summary'!$A63,'Resource Counts'!E:E)</f>
        <v>0</v>
      </c>
      <c r="AG63">
        <v>60</v>
      </c>
    </row>
    <row r="64" spans="1:33" x14ac:dyDescent="0.2">
      <c r="A64" s="6" t="s">
        <v>163</v>
      </c>
      <c r="B64" s="6" t="s">
        <v>330</v>
      </c>
      <c r="C64" s="33"/>
      <c r="D64" s="15">
        <v>1</v>
      </c>
      <c r="E64" s="1" t="s">
        <v>490</v>
      </c>
      <c r="F64" s="45">
        <f t="shared" si="1"/>
        <v>0</v>
      </c>
      <c r="G64" s="30">
        <f>SUMIF('Metric Details'!$A:$A,'Metric Summary'!$A64,'Metric Details'!G:G)*(1+'Metric Summary'!$AG$4)+IF('Metric Summary'!C64&gt;0,'Metric Summary'!$AG$5/'Metric Summary'!AG64+'Metric Summary'!$AG$7/60,0)</f>
        <v>0</v>
      </c>
      <c r="H64" s="30">
        <f>G64*'Metric Summary'!C64</f>
        <v>0</v>
      </c>
      <c r="I64" s="30">
        <f>SUMIF('Metric Details'!$A:$A,'Metric Summary'!$A64,'Metric Details'!J:J)</f>
        <v>0</v>
      </c>
      <c r="J64" s="78">
        <f>SUMIF('Metric Details'!$A:$A,'Metric Summary'!$A64,'Metric Details'!L:L)+SUMIF('Metric Details'!$A:$A,'Metric Summary'!$A64,'Metric Details'!M:M)/24</f>
        <v>0</v>
      </c>
      <c r="K64" s="30">
        <f>SUMIF('Metric Details'!$A:$A,'Metric Summary'!$A64,'Metric Details'!K:K)</f>
        <v>0</v>
      </c>
      <c r="L64" s="17">
        <f>SUMIF('Metric Details'!$A:$A,'Metric Summary'!$A64,'Metric Details'!N:N)</f>
        <v>0</v>
      </c>
      <c r="M64" s="30">
        <f>SUMIF('Resource Counts'!$A:$A,'Metric Summary'!$A64,'Resource Counts'!E:E)</f>
        <v>0</v>
      </c>
      <c r="AG64">
        <v>5</v>
      </c>
    </row>
    <row r="65" spans="1:34" x14ac:dyDescent="0.2">
      <c r="B65" s="6"/>
      <c r="C65" s="6"/>
      <c r="D65" s="15">
        <v>53</v>
      </c>
      <c r="E65" s="9" t="s">
        <v>286</v>
      </c>
      <c r="F65" s="9"/>
      <c r="G65" s="60"/>
      <c r="H65" s="60"/>
      <c r="I65" s="60"/>
      <c r="J65" s="77"/>
      <c r="K65" s="60"/>
      <c r="L65" s="60"/>
      <c r="M65" s="60"/>
      <c r="AG65"/>
    </row>
    <row r="66" spans="1:34" x14ac:dyDescent="0.2">
      <c r="B66" s="6"/>
      <c r="C66" s="6"/>
      <c r="D66" s="15">
        <v>80</v>
      </c>
      <c r="E66" s="9" t="s">
        <v>285</v>
      </c>
      <c r="F66" s="9"/>
      <c r="G66" s="60"/>
      <c r="H66" s="60"/>
      <c r="I66" s="60"/>
      <c r="J66" s="77"/>
      <c r="K66" s="60"/>
      <c r="L66" s="60"/>
      <c r="M66" s="60"/>
      <c r="AG66"/>
    </row>
    <row r="67" spans="1:34" x14ac:dyDescent="0.2">
      <c r="A67" s="1" t="s">
        <v>965</v>
      </c>
      <c r="B67" s="1" t="s">
        <v>961</v>
      </c>
      <c r="C67" s="33"/>
      <c r="E67" s="7"/>
      <c r="F67" s="46">
        <f>IF(SUM(I$21:I$74)&gt;0,I67/SUM(I$21:I$74),0)</f>
        <v>0</v>
      </c>
      <c r="G67" s="17">
        <f>SUMIF('Metric Details'!$A:$A,'Metric Summary'!$A67,'Metric Details'!G:G)*(1+'Metric Summary'!$AG$4)+IF('Metric Summary'!C67&gt;0,'Metric Summary'!$AG$5/'Metric Summary'!AG67+'Metric Summary'!$AG$7/60,0)</f>
        <v>0</v>
      </c>
      <c r="H67" s="17">
        <f>G67*'Metric Summary'!C67</f>
        <v>0</v>
      </c>
      <c r="I67" s="17">
        <f>SUMIF('Metric Details'!$A:$A,'Metric Summary'!$A67,'Metric Details'!J:J)</f>
        <v>0</v>
      </c>
      <c r="J67" s="52">
        <f>SUMIF('Metric Details'!$A:$A,'Metric Summary'!$A67,'Metric Details'!L:L)+SUMIF('Metric Details'!$A:$A,'Metric Summary'!$A67,'Metric Details'!M:M)/24</f>
        <v>0</v>
      </c>
      <c r="K67" s="17">
        <f>SUMIF('Metric Details'!$A:$A,'Metric Summary'!$A67,'Metric Details'!K:K)</f>
        <v>0</v>
      </c>
      <c r="L67" s="17">
        <f>SUMIF('Metric Details'!$A:$A,'Metric Summary'!$A67,'Metric Details'!N:N)</f>
        <v>0</v>
      </c>
      <c r="M67" s="17">
        <f>SUMIF('Resource Counts'!$A:$A,'Metric Summary'!$A67,'Resource Counts'!E:E)</f>
        <v>0</v>
      </c>
      <c r="AG67">
        <v>60</v>
      </c>
    </row>
    <row r="68" spans="1:34" ht="25.5" x14ac:dyDescent="0.2">
      <c r="A68" s="14" t="s">
        <v>152</v>
      </c>
      <c r="B68" s="6" t="s">
        <v>326</v>
      </c>
      <c r="C68" s="33"/>
      <c r="D68" s="15">
        <v>250</v>
      </c>
      <c r="E68" s="9" t="s">
        <v>284</v>
      </c>
      <c r="F68" s="46">
        <f>IF(SUM(I$21:I$74)&gt;0,I68/SUM(I$21:I$74),0)</f>
        <v>0</v>
      </c>
      <c r="G68" s="17">
        <f>SUMIF('Metric Details'!$A:$A,'Metric Summary'!$A68,'Metric Details'!G:G)*(1+'Metric Summary'!$AG$4)+IF('Metric Summary'!C68&gt;0,'Metric Summary'!$AG$5/'Metric Summary'!AG68+'Metric Summary'!$AG$7/60,0)</f>
        <v>0</v>
      </c>
      <c r="H68" s="17">
        <f>G68*'Metric Summary'!C68</f>
        <v>0</v>
      </c>
      <c r="I68" s="17">
        <f>SUMIF('Metric Details'!$A:$A,'Metric Summary'!$A68,'Metric Details'!J:J)</f>
        <v>0</v>
      </c>
      <c r="J68" s="52">
        <f>SUMIF('Metric Details'!$A:$A,'Metric Summary'!$A68,'Metric Details'!L:L)+SUMIF('Metric Details'!$A:$A,'Metric Summary'!$A68,'Metric Details'!M:M)/24</f>
        <v>0</v>
      </c>
      <c r="K68" s="30">
        <f>SUMIF('Metric Details'!$A:$A,'Metric Summary'!$A68,'Metric Details'!K:K)</f>
        <v>0</v>
      </c>
      <c r="L68" s="17">
        <f>SUMIF('Metric Details'!$A:$A,'Metric Summary'!$A68,'Metric Details'!N:N)</f>
        <v>0</v>
      </c>
      <c r="M68" s="17">
        <f>SUMIF('Resource Counts'!$A:$A,'Metric Summary'!$A68,'Resource Counts'!E:E)</f>
        <v>0</v>
      </c>
      <c r="AG68">
        <v>60</v>
      </c>
    </row>
    <row r="69" spans="1:34" x14ac:dyDescent="0.2">
      <c r="A69" s="1" t="s">
        <v>160</v>
      </c>
      <c r="B69" s="14" t="s">
        <v>331</v>
      </c>
      <c r="C69" s="33">
        <v>10</v>
      </c>
      <c r="F69" s="45">
        <f>IF(SUM(I$21:I$74)&gt;0,I69/SUM(I$21:I$74),0)</f>
        <v>0.33774586792311717</v>
      </c>
      <c r="G69" s="17">
        <f>SUMIF('Metric Details'!$A:$A,'Metric Summary'!$A69,'Metric Details'!G:G)*(1+'Metric Summary'!$AG$4)+IF('Metric Summary'!C69&gt;0,'Metric Summary'!$AG$5/'Metric Summary'!AG69+'Metric Summary'!$AG$7/60,0)</f>
        <v>6756.0574205777948</v>
      </c>
      <c r="H69" s="17">
        <f>G69*'Metric Summary'!C69</f>
        <v>67560.574205777943</v>
      </c>
      <c r="I69" s="17">
        <f>SUMIF('Metric Details'!$A:$A,'Metric Summary'!$A69,'Metric Details'!J:J)</f>
        <v>9032</v>
      </c>
      <c r="J69" s="52">
        <f>SUMIF('Metric Details'!$A:$A,'Metric Summary'!$A69,'Metric Details'!L:L)+SUMIF('Metric Details'!$A:$A,'Metric Summary'!$A69,'Metric Details'!M:M)/24</f>
        <v>0</v>
      </c>
      <c r="K69" s="30">
        <f>SUMIF('Metric Details'!$A:$A,'Metric Summary'!$A69,'Metric Details'!K:K)</f>
        <v>104048640</v>
      </c>
      <c r="L69" s="17">
        <f>SUMIF('Metric Details'!$A:$A,'Metric Summary'!$A69,'Metric Details'!N:N)</f>
        <v>0</v>
      </c>
      <c r="M69" s="30">
        <f>SUMIF('Resource Counts'!$A:$A,'Metric Summary'!$A69,'Resource Counts'!E:E)</f>
        <v>10</v>
      </c>
      <c r="AG69">
        <v>60</v>
      </c>
    </row>
    <row r="70" spans="1:34" x14ac:dyDescent="0.2">
      <c r="A70" s="5" t="s">
        <v>889</v>
      </c>
      <c r="B70" s="14"/>
      <c r="F70" s="9"/>
      <c r="G70" s="60"/>
      <c r="H70" s="60"/>
      <c r="I70" s="60"/>
      <c r="J70" s="77"/>
      <c r="K70" s="60"/>
      <c r="L70" s="60"/>
      <c r="M70" s="60"/>
      <c r="AG70">
        <v>60</v>
      </c>
    </row>
    <row r="71" spans="1:34" x14ac:dyDescent="0.2">
      <c r="A71" s="1" t="s">
        <v>411</v>
      </c>
      <c r="B71" s="54" t="s">
        <v>1161</v>
      </c>
      <c r="C71" s="33">
        <v>1</v>
      </c>
      <c r="D71" s="15">
        <v>195</v>
      </c>
      <c r="E71" s="57" t="s">
        <v>957</v>
      </c>
      <c r="F71" s="46">
        <f t="shared" ref="F71:F76" si="2">IF(SUM(I$21:I$74)&gt;0,I71/SUM(I$21:I$74),0)</f>
        <v>0.33325854461147258</v>
      </c>
      <c r="G71" s="17">
        <f>SUMIF('Metric Details'!$A:$A,'Metric Summary'!$A71,'Metric Details'!G:G)*(1+'Metric Summary'!$AG$4)+IF('Metric Summary'!C71&gt;0,'Metric Summary'!$AG$5/'Metric Summary'!AG71+'Metric Summary'!$AG$7/60,0)</f>
        <v>12495.240000000002</v>
      </c>
      <c r="H71" s="17">
        <f>G71*'Metric Summary'!C71</f>
        <v>12495.240000000002</v>
      </c>
      <c r="I71" s="17">
        <f>SUMIF('Metric Details'!$A:$A,'Metric Summary'!$A71,'Metric Details'!J:J)</f>
        <v>8912</v>
      </c>
      <c r="J71" s="52">
        <f>SUMIF('Metric Details'!$A:$A,'Metric Summary'!$A71,'Metric Details'!L:L)+SUMIF('Metric Details'!$A:$A,'Metric Summary'!$A71,'Metric Details'!M:M)/24</f>
        <v>0</v>
      </c>
      <c r="K71" s="17">
        <f>SUMIF('Metric Details'!$A:$A,'Metric Summary'!$A71,'Metric Details'!K:K)</f>
        <v>102666240</v>
      </c>
      <c r="L71" s="17">
        <f>SUMIF('Metric Details'!$A:$A,'Metric Summary'!$A71,'Metric Details'!N:N)</f>
        <v>0</v>
      </c>
      <c r="M71" s="17">
        <f>SUMIF('Resource Counts'!$A:$A,'Metric Summary'!$A71,'Resource Counts'!E:E)</f>
        <v>492</v>
      </c>
      <c r="AG71">
        <v>60</v>
      </c>
    </row>
    <row r="72" spans="1:34" x14ac:dyDescent="0.2">
      <c r="A72" s="1" t="s">
        <v>891</v>
      </c>
      <c r="B72" s="1" t="s">
        <v>923</v>
      </c>
      <c r="C72" s="33"/>
      <c r="D72" s="57"/>
      <c r="E72" s="57"/>
      <c r="F72" s="46">
        <f t="shared" si="2"/>
        <v>0</v>
      </c>
      <c r="G72" s="17">
        <f>SUMIF('Metric Details'!$A:$A,'Metric Summary'!$A72,'Metric Details'!G:G)*(1+'Metric Summary'!$AG$4)+IF('Metric Summary'!C72&gt;0,'Metric Summary'!$AG$5/'Metric Summary'!AG72+'Metric Summary'!$AG$7/60,0)</f>
        <v>0</v>
      </c>
      <c r="H72" s="17">
        <f>G72*'Metric Summary'!C72</f>
        <v>0</v>
      </c>
      <c r="I72" s="17">
        <f>SUMIF('Metric Details'!$A:$A,'Metric Summary'!$A72,'Metric Details'!J:J)</f>
        <v>0</v>
      </c>
      <c r="J72" s="52">
        <f>SUMIF('Metric Details'!$A:$A,'Metric Summary'!$A72,'Metric Details'!L:L)+SUMIF('Metric Details'!$A:$A,'Metric Summary'!$A72,'Metric Details'!M:M)/24</f>
        <v>0</v>
      </c>
      <c r="K72" s="30">
        <f>SUMIF('Metric Details'!$A:$A,'Metric Summary'!$A72,'Metric Details'!K:K)</f>
        <v>0</v>
      </c>
      <c r="L72" s="17">
        <f>SUMIF('Metric Details'!$A:$A,'Metric Summary'!$A72,'Metric Details'!N:N)</f>
        <v>0</v>
      </c>
      <c r="M72" s="17">
        <f>SUMIF('Resource Counts'!$A:$A,'Metric Summary'!$A72,'Resource Counts'!E:E)</f>
        <v>0</v>
      </c>
      <c r="AG72" s="1">
        <v>60</v>
      </c>
    </row>
    <row r="73" spans="1:34" x14ac:dyDescent="0.2">
      <c r="A73" s="1" t="s">
        <v>919</v>
      </c>
      <c r="B73" s="1" t="s">
        <v>1162</v>
      </c>
      <c r="C73" s="33"/>
      <c r="D73" s="15">
        <v>600</v>
      </c>
      <c r="E73" s="7" t="s">
        <v>1148</v>
      </c>
      <c r="F73" s="45">
        <f t="shared" si="2"/>
        <v>0</v>
      </c>
      <c r="G73" s="17">
        <f>SUMIF('Metric Details'!$A:$A,'Metric Summary'!$A73,'Metric Details'!G:G)*(1+'Metric Summary'!$AG$4)+IF('Metric Summary'!C73&gt;0,'Metric Summary'!$AG$5/'Metric Summary'!AG73+'Metric Summary'!$AG$7/60,0)</f>
        <v>0</v>
      </c>
      <c r="H73" s="17">
        <f>G73*'Metric Summary'!C73</f>
        <v>0</v>
      </c>
      <c r="I73" s="17">
        <f>SUMIF('Metric Details'!$A:$A,'Metric Summary'!$A73,'Metric Details'!J:J)</f>
        <v>0</v>
      </c>
      <c r="J73" s="52">
        <f>SUMIF('Metric Details'!$A:$A,'Metric Summary'!$A73,'Metric Details'!L:L)+SUMIF('Metric Details'!$A:$A,'Metric Summary'!$A73,'Metric Details'!M:M)/24</f>
        <v>0</v>
      </c>
      <c r="K73" s="30">
        <f>SUMIF('Metric Details'!$A:$A,'Metric Summary'!$A73,'Metric Details'!K:K)</f>
        <v>0</v>
      </c>
      <c r="L73" s="17">
        <f>SUMIF('Metric Details'!$A:$A,'Metric Summary'!$A73,'Metric Details'!N:N)</f>
        <v>0</v>
      </c>
      <c r="M73" s="30">
        <f>SUMIF('Resource Counts'!$A:$A,'Metric Summary'!$A73,'Resource Counts'!E:E)</f>
        <v>0</v>
      </c>
      <c r="AG73" s="1">
        <v>5</v>
      </c>
    </row>
    <row r="74" spans="1:34" x14ac:dyDescent="0.2">
      <c r="A74" s="1" t="s">
        <v>892</v>
      </c>
      <c r="B74" s="1" t="s">
        <v>949</v>
      </c>
      <c r="C74" s="33"/>
      <c r="D74" s="15">
        <v>600</v>
      </c>
      <c r="E74" s="7" t="s">
        <v>1148</v>
      </c>
      <c r="F74" s="45">
        <f t="shared" si="2"/>
        <v>0</v>
      </c>
      <c r="G74" s="17">
        <f>SUMIF('Metric Details'!$A:$A,'Metric Summary'!$A74,'Metric Details'!G:G)*(1+'Metric Summary'!$AG$4)+IF('Metric Summary'!C74&gt;0,'Metric Summary'!$AG$5/'Metric Summary'!AG74+'Metric Summary'!$AG$7/60,0)</f>
        <v>0</v>
      </c>
      <c r="H74" s="17">
        <f>G74*'Metric Summary'!C74</f>
        <v>0</v>
      </c>
      <c r="I74" s="17">
        <f>SUMIF('Metric Details'!$A:$A,'Metric Summary'!$A74,'Metric Details'!J:J)</f>
        <v>0</v>
      </c>
      <c r="J74" s="52">
        <f>SUMIF('Metric Details'!$A:$A,'Metric Summary'!$A74,'Metric Details'!L:L)+SUMIF('Metric Details'!$A:$A,'Metric Summary'!$A74,'Metric Details'!M:M)/24</f>
        <v>0</v>
      </c>
      <c r="K74" s="30">
        <f>SUMIF('Metric Details'!$A:$A,'Metric Summary'!$A74,'Metric Details'!K:K)</f>
        <v>0</v>
      </c>
      <c r="L74" s="17">
        <f>SUMIF('Metric Details'!$A:$A,'Metric Summary'!$A74,'Metric Details'!N:N)</f>
        <v>0</v>
      </c>
      <c r="M74" s="30">
        <f>SUMIF('Resource Counts'!$A:$A,'Metric Summary'!$A74,'Resource Counts'!E:E)</f>
        <v>0</v>
      </c>
      <c r="AG74" s="1">
        <v>5</v>
      </c>
    </row>
    <row r="75" spans="1:34" x14ac:dyDescent="0.2">
      <c r="A75" s="1" t="s">
        <v>1139</v>
      </c>
      <c r="B75" s="1" t="s">
        <v>1140</v>
      </c>
      <c r="C75" s="33"/>
      <c r="D75" s="15">
        <v>600</v>
      </c>
      <c r="E75" s="7" t="s">
        <v>1148</v>
      </c>
      <c r="F75" s="45">
        <f t="shared" si="2"/>
        <v>0</v>
      </c>
      <c r="G75" s="17">
        <f>SUMIF('Metric Details'!$A:$A,'Metric Summary'!$A75,'Metric Details'!G:G)*(1+'Metric Summary'!$AG$4)+IF('Metric Summary'!C75&gt;0,'Metric Summary'!$AG$5/'Metric Summary'!AG75+'Metric Summary'!$AG$7/60,0)</f>
        <v>0</v>
      </c>
      <c r="H75" s="17">
        <f>G75*'Metric Summary'!C75</f>
        <v>0</v>
      </c>
      <c r="I75" s="17">
        <f>SUMIF('Metric Details'!$A:$A,'Metric Summary'!$A75,'Metric Details'!J:J)</f>
        <v>0</v>
      </c>
      <c r="J75" s="52">
        <f>SUMIF('Metric Details'!$A:$A,'Metric Summary'!$A75,'Metric Details'!L:L)+SUMIF('Metric Details'!$A:$A,'Metric Summary'!$A75,'Metric Details'!M:M)/24</f>
        <v>0</v>
      </c>
      <c r="K75" s="30">
        <f>SUMIF('Metric Details'!$A:$A,'Metric Summary'!$A75,'Metric Details'!K:K)</f>
        <v>0</v>
      </c>
      <c r="L75" s="17">
        <f>SUMIF('Metric Details'!$A:$A,'Metric Summary'!$A75,'Metric Details'!N:N)</f>
        <v>0</v>
      </c>
      <c r="M75" s="30">
        <f>SUMIF('Resource Counts'!$A:$A,'Metric Summary'!$A75,'Resource Counts'!E:E)</f>
        <v>0</v>
      </c>
      <c r="AG75" s="1">
        <v>60</v>
      </c>
    </row>
    <row r="76" spans="1:34" x14ac:dyDescent="0.2">
      <c r="A76" s="1" t="s">
        <v>2321</v>
      </c>
      <c r="B76" s="1" t="s">
        <v>2320</v>
      </c>
      <c r="C76" s="33"/>
      <c r="D76" s="15">
        <v>600</v>
      </c>
      <c r="E76" s="7" t="s">
        <v>1148</v>
      </c>
      <c r="F76" s="45">
        <f t="shared" si="2"/>
        <v>0</v>
      </c>
      <c r="G76" s="17">
        <f>SUMIF('Metric Details'!$A:$A,'Metric Summary'!$A76,'Metric Details'!G:G)*(1+'Metric Summary'!$AG$4)+IF('Metric Summary'!C76&gt;0,'Metric Summary'!$AG$5/'Metric Summary'!AG76+'Metric Summary'!$AG$7/60,0)</f>
        <v>0</v>
      </c>
      <c r="H76" s="17">
        <f>G76*'Metric Summary'!C76</f>
        <v>0</v>
      </c>
      <c r="I76" s="17">
        <f>SUMIF('Metric Details'!$A:$A,'Metric Summary'!$A76,'Metric Details'!J:J)</f>
        <v>0</v>
      </c>
      <c r="J76" s="52">
        <f>SUMIF('Metric Details'!$A:$A,'Metric Summary'!$A76,'Metric Details'!L:L)+SUMIF('Metric Details'!$A:$A,'Metric Summary'!$A76,'Metric Details'!M:M)/24</f>
        <v>0</v>
      </c>
      <c r="K76" s="30">
        <f>SUMIF('Metric Details'!$A:$A,'Metric Summary'!$A76,'Metric Details'!K:K)</f>
        <v>0</v>
      </c>
      <c r="L76" s="17">
        <f>SUMIF('Metric Details'!$A:$A,'Metric Summary'!$A76,'Metric Details'!N:N)</f>
        <v>0</v>
      </c>
      <c r="M76" s="30">
        <f>SUMIF('Resource Counts'!$A:$A,'Metric Summary'!$A76,'Resource Counts'!E:E)</f>
        <v>0</v>
      </c>
      <c r="AG76" s="1">
        <v>60</v>
      </c>
    </row>
    <row r="77" spans="1:34" x14ac:dyDescent="0.2">
      <c r="J77"/>
      <c r="M77" s="20"/>
      <c r="N77"/>
      <c r="O77"/>
      <c r="S77"/>
      <c r="T77"/>
      <c r="U77"/>
      <c r="V77"/>
      <c r="Y77"/>
      <c r="Z77"/>
      <c r="AG77"/>
      <c r="AH77"/>
    </row>
  </sheetData>
  <mergeCells count="3">
    <mergeCell ref="C20:D20"/>
    <mergeCell ref="A3:D3"/>
    <mergeCell ref="A13:D13"/>
  </mergeCells>
  <conditionalFormatting sqref="C11">
    <cfRule type="cellIs" dxfId="34" priority="1" operator="greaterThan">
      <formula>4000</formula>
    </cfRule>
  </conditionalFormatting>
  <pageMargins left="0.75" right="0.75" top="1" bottom="1" header="0.5" footer="0.5"/>
  <pageSetup fitToHeight="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46"/>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2.75" x14ac:dyDescent="0.2"/>
  <cols>
    <col min="1" max="1" width="7.28515625" bestFit="1" customWidth="1"/>
    <col min="2" max="2" width="33.5703125" bestFit="1" customWidth="1"/>
    <col min="3" max="3" width="57.5703125" bestFit="1" customWidth="1"/>
    <col min="4" max="4" width="15.7109375" customWidth="1"/>
    <col min="5" max="5" width="60.42578125" customWidth="1"/>
    <col min="6" max="6" width="9.28515625" customWidth="1"/>
    <col min="7" max="7" width="13.85546875" style="12" customWidth="1"/>
    <col min="8" max="8" width="16.7109375" style="49" customWidth="1"/>
    <col min="9" max="9" width="13" style="50" customWidth="1"/>
    <col min="10" max="10" width="12.5703125" style="47" customWidth="1"/>
    <col min="11" max="11" width="13.85546875" style="47" customWidth="1"/>
    <col min="12" max="13" width="11.85546875" style="47" customWidth="1"/>
    <col min="14" max="14" width="13.85546875" style="47" customWidth="1"/>
    <col min="15" max="30" width="9.140625" customWidth="1"/>
    <col min="31" max="31" width="24.42578125" bestFit="1" customWidth="1"/>
    <col min="32" max="32" width="7.28515625" customWidth="1"/>
    <col min="33" max="33" width="6.7109375" customWidth="1"/>
    <col min="34" max="35" width="9" customWidth="1"/>
    <col min="36" max="36" width="11.85546875" customWidth="1"/>
    <col min="37" max="37" width="11.85546875" bestFit="1" customWidth="1"/>
    <col min="38" max="40" width="7.7109375" customWidth="1"/>
    <col min="41" max="41" width="8.85546875" style="18" customWidth="1"/>
    <col min="42" max="42" width="9.140625" customWidth="1"/>
  </cols>
  <sheetData>
    <row r="1" spans="1:43" s="8" customFormat="1" ht="58.5" customHeight="1" x14ac:dyDescent="0.2">
      <c r="A1" s="65" t="s">
        <v>164</v>
      </c>
      <c r="B1" s="66" t="s">
        <v>415</v>
      </c>
      <c r="C1" s="66" t="s">
        <v>357</v>
      </c>
      <c r="D1" s="66" t="s">
        <v>414</v>
      </c>
      <c r="E1" s="66" t="s">
        <v>355</v>
      </c>
      <c r="F1" s="66" t="s">
        <v>406</v>
      </c>
      <c r="G1" s="73" t="s">
        <v>921</v>
      </c>
      <c r="H1" s="67" t="s">
        <v>920</v>
      </c>
      <c r="I1" s="67" t="s">
        <v>356</v>
      </c>
      <c r="J1" s="67" t="s">
        <v>1901</v>
      </c>
      <c r="K1" s="67" t="s">
        <v>1897</v>
      </c>
      <c r="L1" s="67" t="s">
        <v>1908</v>
      </c>
      <c r="M1" s="67" t="s">
        <v>1909</v>
      </c>
      <c r="N1" s="67" t="s">
        <v>1898</v>
      </c>
      <c r="AE1" s="8" t="s">
        <v>165</v>
      </c>
      <c r="AF1" s="8" t="s">
        <v>310</v>
      </c>
      <c r="AG1" s="8" t="s">
        <v>166</v>
      </c>
      <c r="AH1" s="8" t="s">
        <v>153</v>
      </c>
      <c r="AI1" s="8" t="s">
        <v>332</v>
      </c>
      <c r="AJ1" s="8" t="s">
        <v>1156</v>
      </c>
      <c r="AK1" s="8" t="s">
        <v>1157</v>
      </c>
      <c r="AL1" s="8" t="s">
        <v>309</v>
      </c>
      <c r="AM1" s="8" t="s">
        <v>167</v>
      </c>
      <c r="AN1" s="8" t="s">
        <v>177</v>
      </c>
      <c r="AO1" s="19" t="s">
        <v>168</v>
      </c>
      <c r="AP1" s="8" t="s">
        <v>1150</v>
      </c>
      <c r="AQ1" s="8" t="s">
        <v>1151</v>
      </c>
    </row>
    <row r="2" spans="1:43" x14ac:dyDescent="0.2">
      <c r="A2" t="s">
        <v>2100</v>
      </c>
      <c r="B2" s="1" t="s">
        <v>2101</v>
      </c>
      <c r="C2" t="s">
        <v>2102</v>
      </c>
      <c r="D2" s="15">
        <v>12</v>
      </c>
      <c r="E2" s="7" t="s">
        <v>2168</v>
      </c>
      <c r="F2" s="3">
        <f>'Metric Summary'!C$39</f>
        <v>0</v>
      </c>
      <c r="G2" s="4">
        <f t="shared" ref="G2" si="0">IF(F2&gt;0,D2*(AO2)/(AG2*60),0)</f>
        <v>0</v>
      </c>
      <c r="H2" s="51">
        <f t="shared" ref="H2" si="1">IF(F2&gt;0,D2/AG2,0)</f>
        <v>0</v>
      </c>
      <c r="I2" s="52">
        <f t="shared" ref="I2" si="2">F2*D2/AG2</f>
        <v>0</v>
      </c>
      <c r="J2" s="17">
        <f t="shared" ref="J2" si="3">I2*AI2</f>
        <v>0</v>
      </c>
      <c r="K2" s="13">
        <f>J2*60*24*'Metric Summary'!$A$14</f>
        <v>0</v>
      </c>
      <c r="L2" s="52">
        <f>D2*F2*AJ2*AK2*'Metric Summary'!$A$15</f>
        <v>0</v>
      </c>
      <c r="M2" s="52">
        <f>D2*F2*AJ2*AK2*'Metric Summary'!$A$15*'Metric Summary'!$A$17</f>
        <v>0</v>
      </c>
      <c r="N2" s="13">
        <f>L2*24*'Metric Summary'!$A$16+M2*'Metric Summary'!$A$18</f>
        <v>0</v>
      </c>
      <c r="AE2" t="s">
        <v>2103</v>
      </c>
      <c r="AF2" t="s">
        <v>171</v>
      </c>
      <c r="AG2">
        <v>8</v>
      </c>
      <c r="AH2">
        <v>4</v>
      </c>
      <c r="AI2">
        <v>0</v>
      </c>
      <c r="AL2">
        <v>580</v>
      </c>
      <c r="AM2">
        <v>576</v>
      </c>
      <c r="AN2" s="23"/>
      <c r="AO2" s="18">
        <f>250+19*AH2+D2*(23+(AL2-AM2)+AM2*(1-IF(AN2&gt;0,AN2,'Metric Summary'!$AG$2)))</f>
        <v>3414.7999999999997</v>
      </c>
      <c r="AP2">
        <f t="shared" ref="AP2" si="4">F2*AI2*IF(D2&gt;0,1,0)</f>
        <v>0</v>
      </c>
      <c r="AQ2">
        <f t="shared" ref="AQ2" si="5">F2*AI2*D2</f>
        <v>0</v>
      </c>
    </row>
    <row r="3" spans="1:43" x14ac:dyDescent="0.2">
      <c r="A3" t="s">
        <v>2100</v>
      </c>
      <c r="B3" s="1" t="s">
        <v>2101</v>
      </c>
      <c r="C3" t="s">
        <v>2104</v>
      </c>
      <c r="D3" s="15">
        <v>1</v>
      </c>
      <c r="E3" s="7" t="str">
        <f>IF(AF3="S","Always one row per interval","")</f>
        <v>Always one row per interval</v>
      </c>
      <c r="F3" s="3">
        <f>'Metric Summary'!C$39</f>
        <v>0</v>
      </c>
      <c r="G3" s="4">
        <f t="shared" ref="G3:G29" si="6">IF(F3&gt;0,D3*(AO3)/(AG3*60),0)</f>
        <v>0</v>
      </c>
      <c r="H3" s="51">
        <f t="shared" ref="H3:H29" si="7">IF(F3&gt;0,D3/AG3,0)</f>
        <v>0</v>
      </c>
      <c r="I3" s="52">
        <f t="shared" ref="I3:I29" si="8">F3*D3/AG3</f>
        <v>0</v>
      </c>
      <c r="J3" s="17">
        <f t="shared" ref="J3:J29" si="9">I3*AI3</f>
        <v>0</v>
      </c>
      <c r="K3" s="13">
        <f>J3*60*24*'Metric Summary'!$A$14</f>
        <v>0</v>
      </c>
      <c r="L3" s="52">
        <f>D3*F3*AJ3*AK3*'Metric Summary'!$A$15</f>
        <v>0</v>
      </c>
      <c r="M3" s="52">
        <f>D3*F3*AJ3*AK3*'Metric Summary'!$A$15*'Metric Summary'!$A$17</f>
        <v>0</v>
      </c>
      <c r="N3" s="13">
        <f>L3*24*'Metric Summary'!$A$16+M3*'Metric Summary'!$A$18</f>
        <v>0</v>
      </c>
      <c r="AE3" t="s">
        <v>2132</v>
      </c>
      <c r="AF3" t="s">
        <v>170</v>
      </c>
      <c r="AG3">
        <v>5</v>
      </c>
      <c r="AH3">
        <v>9</v>
      </c>
      <c r="AI3">
        <v>7</v>
      </c>
      <c r="AL3">
        <v>117</v>
      </c>
      <c r="AM3">
        <v>64</v>
      </c>
      <c r="AN3" s="23"/>
      <c r="AO3" s="18">
        <f>250+19*AH3+D3*(23+(AL3-AM3)+AM3*(1-IF(AN3&gt;0,AN3,'Metric Summary'!$AG$2)))</f>
        <v>522.6</v>
      </c>
      <c r="AP3">
        <f t="shared" ref="AP3:AP29" si="10">F3*AI3*IF(D3&gt;0,1,0)</f>
        <v>0</v>
      </c>
      <c r="AQ3">
        <f t="shared" ref="AQ3:AQ29" si="11">F3*AI3*D3</f>
        <v>0</v>
      </c>
    </row>
    <row r="4" spans="1:43" x14ac:dyDescent="0.2">
      <c r="A4" t="s">
        <v>2100</v>
      </c>
      <c r="B4" s="1" t="s">
        <v>2101</v>
      </c>
      <c r="C4" t="s">
        <v>2105</v>
      </c>
      <c r="D4" s="15">
        <v>1</v>
      </c>
      <c r="E4" s="7" t="str">
        <f t="shared" ref="E4:E28" si="12">IF(AF4="S","Always one row per interval","")</f>
        <v>Always one row per interval</v>
      </c>
      <c r="F4" s="3">
        <f>'Metric Summary'!C$39</f>
        <v>0</v>
      </c>
      <c r="G4" s="4">
        <f t="shared" si="6"/>
        <v>0</v>
      </c>
      <c r="H4" s="51">
        <f t="shared" si="7"/>
        <v>0</v>
      </c>
      <c r="I4" s="52">
        <f t="shared" si="8"/>
        <v>0</v>
      </c>
      <c r="J4" s="17">
        <f t="shared" si="9"/>
        <v>0</v>
      </c>
      <c r="K4" s="13">
        <f>J4*60*24*'Metric Summary'!$A$14</f>
        <v>0</v>
      </c>
      <c r="L4" s="52">
        <f>D4*F4*AJ4*AK4*'Metric Summary'!$A$15</f>
        <v>0</v>
      </c>
      <c r="M4" s="52">
        <f>D4*F4*AJ4*AK4*'Metric Summary'!$A$15*'Metric Summary'!$A$17</f>
        <v>0</v>
      </c>
      <c r="N4" s="13">
        <f>L4*24*'Metric Summary'!$A$16+M4*'Metric Summary'!$A$18</f>
        <v>0</v>
      </c>
      <c r="AE4" t="s">
        <v>2133</v>
      </c>
      <c r="AF4" t="s">
        <v>170</v>
      </c>
      <c r="AG4">
        <v>1</v>
      </c>
      <c r="AH4">
        <v>9</v>
      </c>
      <c r="AI4">
        <v>7</v>
      </c>
      <c r="AL4">
        <v>117</v>
      </c>
      <c r="AM4">
        <v>64</v>
      </c>
      <c r="AN4" s="23"/>
      <c r="AO4" s="18">
        <f>250+19*AH4+D4*(23+(AL4-AM4)+AM4*(1-IF(AN4&gt;0,AN4,'Metric Summary'!$AG$2)))</f>
        <v>522.6</v>
      </c>
      <c r="AP4">
        <f t="shared" si="10"/>
        <v>0</v>
      </c>
      <c r="AQ4">
        <f t="shared" si="11"/>
        <v>0</v>
      </c>
    </row>
    <row r="5" spans="1:43" x14ac:dyDescent="0.2">
      <c r="A5" t="s">
        <v>2100</v>
      </c>
      <c r="B5" s="1" t="s">
        <v>2101</v>
      </c>
      <c r="C5" t="s">
        <v>2106</v>
      </c>
      <c r="D5" s="15">
        <v>1</v>
      </c>
      <c r="E5" s="7" t="str">
        <f t="shared" si="12"/>
        <v>Always one row per interval</v>
      </c>
      <c r="F5" s="3">
        <f>'Metric Summary'!C$39</f>
        <v>0</v>
      </c>
      <c r="G5" s="4">
        <f t="shared" si="6"/>
        <v>0</v>
      </c>
      <c r="H5" s="51">
        <f t="shared" si="7"/>
        <v>0</v>
      </c>
      <c r="I5" s="52">
        <f t="shared" si="8"/>
        <v>0</v>
      </c>
      <c r="J5" s="17">
        <f t="shared" si="9"/>
        <v>0</v>
      </c>
      <c r="K5" s="13">
        <f>J5*60*24*'Metric Summary'!$A$14</f>
        <v>0</v>
      </c>
      <c r="L5" s="52">
        <f>D5*F5*AJ5*AK5*'Metric Summary'!$A$15</f>
        <v>0</v>
      </c>
      <c r="M5" s="52">
        <f>D5*F5*AJ5*AK5*'Metric Summary'!$A$15*'Metric Summary'!$A$17</f>
        <v>0</v>
      </c>
      <c r="N5" s="13">
        <f>L5*24*'Metric Summary'!$A$16+M5*'Metric Summary'!$A$18</f>
        <v>0</v>
      </c>
      <c r="AE5" t="s">
        <v>2134</v>
      </c>
      <c r="AF5" t="s">
        <v>170</v>
      </c>
      <c r="AG5">
        <v>1</v>
      </c>
      <c r="AH5">
        <v>5</v>
      </c>
      <c r="AI5">
        <v>3</v>
      </c>
      <c r="AL5">
        <v>97</v>
      </c>
      <c r="AM5">
        <v>64</v>
      </c>
      <c r="AN5" s="23"/>
      <c r="AO5" s="18">
        <f>250+19*AH5+D5*(23+(AL5-AM5)+AM5*(1-IF(AN5&gt;0,AN5,'Metric Summary'!$AG$2)))</f>
        <v>426.6</v>
      </c>
      <c r="AP5">
        <f t="shared" si="10"/>
        <v>0</v>
      </c>
      <c r="AQ5">
        <f t="shared" si="11"/>
        <v>0</v>
      </c>
    </row>
    <row r="6" spans="1:43" x14ac:dyDescent="0.2">
      <c r="A6" t="s">
        <v>2100</v>
      </c>
      <c r="B6" s="1" t="s">
        <v>2101</v>
      </c>
      <c r="C6" t="s">
        <v>2107</v>
      </c>
      <c r="D6" s="15">
        <v>1</v>
      </c>
      <c r="E6" s="7" t="str">
        <f t="shared" si="12"/>
        <v>Always one row per interval</v>
      </c>
      <c r="F6" s="3">
        <f>'Metric Summary'!C$39</f>
        <v>0</v>
      </c>
      <c r="G6" s="4">
        <f t="shared" si="6"/>
        <v>0</v>
      </c>
      <c r="H6" s="51">
        <f t="shared" si="7"/>
        <v>0</v>
      </c>
      <c r="I6" s="52">
        <f t="shared" si="8"/>
        <v>0</v>
      </c>
      <c r="J6" s="17">
        <f t="shared" si="9"/>
        <v>0</v>
      </c>
      <c r="K6" s="13">
        <f>J6*60*24*'Metric Summary'!$A$14</f>
        <v>0</v>
      </c>
      <c r="L6" s="52">
        <f>D6*F6*AJ6*AK6*'Metric Summary'!$A$15</f>
        <v>0</v>
      </c>
      <c r="M6" s="52">
        <f>D6*F6*AJ6*AK6*'Metric Summary'!$A$15*'Metric Summary'!$A$17</f>
        <v>0</v>
      </c>
      <c r="N6" s="13">
        <f>L6*24*'Metric Summary'!$A$16+M6*'Metric Summary'!$A$18</f>
        <v>0</v>
      </c>
      <c r="AE6" t="s">
        <v>2135</v>
      </c>
      <c r="AF6" t="s">
        <v>170</v>
      </c>
      <c r="AG6">
        <v>1</v>
      </c>
      <c r="AH6">
        <v>3</v>
      </c>
      <c r="AI6">
        <v>2</v>
      </c>
      <c r="AL6">
        <v>75</v>
      </c>
      <c r="AM6">
        <v>64</v>
      </c>
      <c r="AN6" s="23"/>
      <c r="AO6" s="18">
        <f>250+19*AH6+D6*(23+(AL6-AM6)+AM6*(1-IF(AN6&gt;0,AN6,'Metric Summary'!$AG$2)))</f>
        <v>366.6</v>
      </c>
      <c r="AP6">
        <f t="shared" si="10"/>
        <v>0</v>
      </c>
      <c r="AQ6">
        <f t="shared" si="11"/>
        <v>0</v>
      </c>
    </row>
    <row r="7" spans="1:43" x14ac:dyDescent="0.2">
      <c r="A7" t="s">
        <v>2100</v>
      </c>
      <c r="B7" s="1" t="s">
        <v>2101</v>
      </c>
      <c r="C7" t="s">
        <v>2108</v>
      </c>
      <c r="D7" s="15">
        <v>1</v>
      </c>
      <c r="E7" s="7" t="str">
        <f t="shared" si="12"/>
        <v>Always one row per interval</v>
      </c>
      <c r="F7" s="3">
        <f>'Metric Summary'!C$39</f>
        <v>0</v>
      </c>
      <c r="G7" s="4">
        <f t="shared" si="6"/>
        <v>0</v>
      </c>
      <c r="H7" s="51">
        <f t="shared" si="7"/>
        <v>0</v>
      </c>
      <c r="I7" s="52">
        <f t="shared" si="8"/>
        <v>0</v>
      </c>
      <c r="J7" s="17">
        <f t="shared" si="9"/>
        <v>0</v>
      </c>
      <c r="K7" s="13">
        <f>J7*60*24*'Metric Summary'!$A$14</f>
        <v>0</v>
      </c>
      <c r="L7" s="52">
        <f>D7*F7*AJ7*AK7*'Metric Summary'!$A$15</f>
        <v>0</v>
      </c>
      <c r="M7" s="52">
        <f>D7*F7*AJ7*AK7*'Metric Summary'!$A$15*'Metric Summary'!$A$17</f>
        <v>0</v>
      </c>
      <c r="N7" s="13">
        <f>L7*24*'Metric Summary'!$A$16+M7*'Metric Summary'!$A$18</f>
        <v>0</v>
      </c>
      <c r="AE7" t="s">
        <v>2136</v>
      </c>
      <c r="AF7" t="s">
        <v>170</v>
      </c>
      <c r="AG7">
        <v>5</v>
      </c>
      <c r="AH7">
        <v>43</v>
      </c>
      <c r="AI7">
        <v>42</v>
      </c>
      <c r="AL7">
        <v>275</v>
      </c>
      <c r="AM7">
        <v>64</v>
      </c>
      <c r="AN7" s="23"/>
      <c r="AO7" s="18">
        <f>250+19*AH7+D7*(23+(AL7-AM7)+AM7*(1-IF(AN7&gt;0,AN7,'Metric Summary'!$AG$2)))</f>
        <v>1326.6</v>
      </c>
      <c r="AP7">
        <f t="shared" si="10"/>
        <v>0</v>
      </c>
      <c r="AQ7">
        <f t="shared" si="11"/>
        <v>0</v>
      </c>
    </row>
    <row r="8" spans="1:43" x14ac:dyDescent="0.2">
      <c r="A8" t="s">
        <v>2100</v>
      </c>
      <c r="B8" s="1" t="s">
        <v>2101</v>
      </c>
      <c r="C8" t="s">
        <v>2109</v>
      </c>
      <c r="D8" s="15">
        <v>1</v>
      </c>
      <c r="E8" s="7" t="str">
        <f t="shared" si="12"/>
        <v>Always one row per interval</v>
      </c>
      <c r="F8" s="3">
        <f>'Metric Summary'!C$39</f>
        <v>0</v>
      </c>
      <c r="G8" s="4">
        <f t="shared" si="6"/>
        <v>0</v>
      </c>
      <c r="H8" s="51">
        <f t="shared" si="7"/>
        <v>0</v>
      </c>
      <c r="I8" s="52">
        <f t="shared" si="8"/>
        <v>0</v>
      </c>
      <c r="J8" s="17">
        <f t="shared" si="9"/>
        <v>0</v>
      </c>
      <c r="K8" s="13">
        <f>J8*60*24*'Metric Summary'!$A$14</f>
        <v>0</v>
      </c>
      <c r="L8" s="52">
        <f>D8*F8*AJ8*AK8*'Metric Summary'!$A$15</f>
        <v>0</v>
      </c>
      <c r="M8" s="52">
        <f>D8*F8*AJ8*AK8*'Metric Summary'!$A$15*'Metric Summary'!$A$17</f>
        <v>0</v>
      </c>
      <c r="N8" s="13">
        <f>L8*24*'Metric Summary'!$A$16+M8*'Metric Summary'!$A$18</f>
        <v>0</v>
      </c>
      <c r="AE8" t="s">
        <v>2137</v>
      </c>
      <c r="AF8" t="s">
        <v>170</v>
      </c>
      <c r="AG8">
        <v>5</v>
      </c>
      <c r="AH8">
        <v>24</v>
      </c>
      <c r="AI8">
        <v>22</v>
      </c>
      <c r="AL8">
        <v>192</v>
      </c>
      <c r="AM8">
        <v>64</v>
      </c>
      <c r="AN8" s="23"/>
      <c r="AO8" s="18">
        <f>250+19*AH8+D8*(23+(AL8-AM8)+AM8*(1-IF(AN8&gt;0,AN8,'Metric Summary'!$AG$2)))</f>
        <v>882.6</v>
      </c>
      <c r="AP8">
        <f t="shared" si="10"/>
        <v>0</v>
      </c>
      <c r="AQ8">
        <f t="shared" si="11"/>
        <v>0</v>
      </c>
    </row>
    <row r="9" spans="1:43" x14ac:dyDescent="0.2">
      <c r="A9" t="s">
        <v>2100</v>
      </c>
      <c r="B9" s="1" t="s">
        <v>2101</v>
      </c>
      <c r="C9" t="s">
        <v>2110</v>
      </c>
      <c r="D9" s="15">
        <v>1</v>
      </c>
      <c r="E9" s="7" t="str">
        <f t="shared" si="12"/>
        <v>Always one row per interval</v>
      </c>
      <c r="F9" s="3">
        <f>'Metric Summary'!C$39</f>
        <v>0</v>
      </c>
      <c r="G9" s="4">
        <f t="shared" si="6"/>
        <v>0</v>
      </c>
      <c r="H9" s="51">
        <f t="shared" si="7"/>
        <v>0</v>
      </c>
      <c r="I9" s="52">
        <f t="shared" si="8"/>
        <v>0</v>
      </c>
      <c r="J9" s="17">
        <f t="shared" si="9"/>
        <v>0</v>
      </c>
      <c r="K9" s="13">
        <f>J9*60*24*'Metric Summary'!$A$14</f>
        <v>0</v>
      </c>
      <c r="L9" s="52">
        <f>D9*F9*AJ9*AK9*'Metric Summary'!$A$15</f>
        <v>0</v>
      </c>
      <c r="M9" s="52">
        <f>D9*F9*AJ9*AK9*'Metric Summary'!$A$15*'Metric Summary'!$A$17</f>
        <v>0</v>
      </c>
      <c r="N9" s="13">
        <f>L9*24*'Metric Summary'!$A$16+M9*'Metric Summary'!$A$18</f>
        <v>0</v>
      </c>
      <c r="AE9" t="s">
        <v>2138</v>
      </c>
      <c r="AF9" t="s">
        <v>170</v>
      </c>
      <c r="AG9">
        <v>8</v>
      </c>
      <c r="AH9">
        <v>19</v>
      </c>
      <c r="AI9">
        <v>1</v>
      </c>
      <c r="AL9">
        <v>503</v>
      </c>
      <c r="AM9">
        <v>384</v>
      </c>
      <c r="AN9" s="23"/>
      <c r="AO9" s="18">
        <f>250+19*AH9+D9*(23+(AL9-AM9)+AM9*(1-IF(AN9&gt;0,AN9,'Metric Summary'!$AG$2)))</f>
        <v>906.6</v>
      </c>
      <c r="AP9">
        <f t="shared" si="10"/>
        <v>0</v>
      </c>
      <c r="AQ9">
        <f t="shared" si="11"/>
        <v>0</v>
      </c>
    </row>
    <row r="10" spans="1:43" x14ac:dyDescent="0.2">
      <c r="A10" t="s">
        <v>2100</v>
      </c>
      <c r="B10" s="1" t="s">
        <v>2101</v>
      </c>
      <c r="C10" t="s">
        <v>2111</v>
      </c>
      <c r="D10" s="15">
        <v>1</v>
      </c>
      <c r="E10" s="7" t="str">
        <f t="shared" si="12"/>
        <v>Always one row per interval</v>
      </c>
      <c r="F10" s="3">
        <f>'Metric Summary'!C$39</f>
        <v>0</v>
      </c>
      <c r="G10" s="4">
        <f t="shared" si="6"/>
        <v>0</v>
      </c>
      <c r="H10" s="51">
        <f t="shared" si="7"/>
        <v>0</v>
      </c>
      <c r="I10" s="52">
        <f t="shared" si="8"/>
        <v>0</v>
      </c>
      <c r="J10" s="17">
        <f t="shared" si="9"/>
        <v>0</v>
      </c>
      <c r="K10" s="13">
        <f>J10*60*24*'Metric Summary'!$A$14</f>
        <v>0</v>
      </c>
      <c r="L10" s="52">
        <f>D10*F10*AJ10*AK10*'Metric Summary'!$A$15</f>
        <v>0</v>
      </c>
      <c r="M10" s="52">
        <f>D10*F10*AJ10*AK10*'Metric Summary'!$A$15*'Metric Summary'!$A$17</f>
        <v>0</v>
      </c>
      <c r="N10" s="13">
        <f>L10*24*'Metric Summary'!$A$16+M10*'Metric Summary'!$A$18</f>
        <v>0</v>
      </c>
      <c r="AE10" t="s">
        <v>2139</v>
      </c>
      <c r="AF10" t="s">
        <v>170</v>
      </c>
      <c r="AG10">
        <v>1</v>
      </c>
      <c r="AH10">
        <v>6</v>
      </c>
      <c r="AI10">
        <v>4</v>
      </c>
      <c r="AL10">
        <v>102</v>
      </c>
      <c r="AM10">
        <v>64</v>
      </c>
      <c r="AN10" s="23"/>
      <c r="AO10" s="18">
        <f>250+19*AH10+D10*(23+(AL10-AM10)+AM10*(1-IF(AN10&gt;0,AN10,'Metric Summary'!$AG$2)))</f>
        <v>450.6</v>
      </c>
      <c r="AP10">
        <f t="shared" si="10"/>
        <v>0</v>
      </c>
      <c r="AQ10">
        <f t="shared" si="11"/>
        <v>0</v>
      </c>
    </row>
    <row r="11" spans="1:43" x14ac:dyDescent="0.2">
      <c r="A11" t="s">
        <v>2100</v>
      </c>
      <c r="B11" s="1" t="s">
        <v>2101</v>
      </c>
      <c r="C11" t="s">
        <v>2112</v>
      </c>
      <c r="D11" s="15">
        <v>4</v>
      </c>
      <c r="E11" s="1" t="s">
        <v>2160</v>
      </c>
      <c r="F11" s="3">
        <f>'Metric Summary'!C$39</f>
        <v>0</v>
      </c>
      <c r="G11" s="4">
        <f t="shared" si="6"/>
        <v>0</v>
      </c>
      <c r="H11" s="51">
        <f t="shared" si="7"/>
        <v>0</v>
      </c>
      <c r="I11" s="52">
        <f t="shared" si="8"/>
        <v>0</v>
      </c>
      <c r="J11" s="17">
        <f t="shared" si="9"/>
        <v>0</v>
      </c>
      <c r="K11" s="13">
        <f>J11*60*24*'Metric Summary'!$A$14</f>
        <v>0</v>
      </c>
      <c r="L11" s="52">
        <f>D11*F11*AJ11*AK11*'Metric Summary'!$A$15</f>
        <v>0</v>
      </c>
      <c r="M11" s="52">
        <f>D11*F11*AJ11*AK11*'Metric Summary'!$A$15*'Metric Summary'!$A$17</f>
        <v>0</v>
      </c>
      <c r="N11" s="13">
        <f>L11*24*'Metric Summary'!$A$16+M11*'Metric Summary'!$A$18</f>
        <v>0</v>
      </c>
      <c r="AE11" t="s">
        <v>2140</v>
      </c>
      <c r="AF11" t="s">
        <v>171</v>
      </c>
      <c r="AG11">
        <v>1</v>
      </c>
      <c r="AH11">
        <v>11</v>
      </c>
      <c r="AI11">
        <v>2</v>
      </c>
      <c r="AL11">
        <v>535</v>
      </c>
      <c r="AM11">
        <v>448</v>
      </c>
      <c r="AN11" s="23"/>
      <c r="AO11" s="18">
        <f>250+19*AH11+D11*(23+(AL11-AM11)+AM11*(1-IF(AN11&gt;0,AN11,'Metric Summary'!$AG$2)))</f>
        <v>1615.8000000000002</v>
      </c>
      <c r="AP11">
        <f t="shared" si="10"/>
        <v>0</v>
      </c>
      <c r="AQ11">
        <f t="shared" si="11"/>
        <v>0</v>
      </c>
    </row>
    <row r="12" spans="1:43" x14ac:dyDescent="0.2">
      <c r="A12" t="s">
        <v>2100</v>
      </c>
      <c r="B12" s="1" t="s">
        <v>2101</v>
      </c>
      <c r="C12" t="s">
        <v>2113</v>
      </c>
      <c r="D12" s="15">
        <v>1</v>
      </c>
      <c r="E12" s="1" t="s">
        <v>2161</v>
      </c>
      <c r="F12" s="3">
        <f>'Metric Summary'!C$39</f>
        <v>0</v>
      </c>
      <c r="G12" s="4">
        <f t="shared" si="6"/>
        <v>0</v>
      </c>
      <c r="H12" s="51">
        <f t="shared" si="7"/>
        <v>0</v>
      </c>
      <c r="I12" s="52">
        <f t="shared" si="8"/>
        <v>0</v>
      </c>
      <c r="J12" s="17">
        <f t="shared" si="9"/>
        <v>0</v>
      </c>
      <c r="K12" s="13">
        <f>J12*60*24*'Metric Summary'!$A$14</f>
        <v>0</v>
      </c>
      <c r="L12" s="52">
        <f>D12*F12*AJ12*AK12*'Metric Summary'!$A$15</f>
        <v>0</v>
      </c>
      <c r="M12" s="52">
        <f>D12*F12*AJ12*AK12*'Metric Summary'!$A$15*'Metric Summary'!$A$17</f>
        <v>0</v>
      </c>
      <c r="N12" s="13">
        <f>L12*24*'Metric Summary'!$A$16+M12*'Metric Summary'!$A$18</f>
        <v>0</v>
      </c>
      <c r="AE12" t="s">
        <v>2141</v>
      </c>
      <c r="AF12" t="s">
        <v>171</v>
      </c>
      <c r="AG12">
        <v>5</v>
      </c>
      <c r="AH12">
        <v>9</v>
      </c>
      <c r="AI12">
        <v>0</v>
      </c>
      <c r="AL12">
        <v>2977</v>
      </c>
      <c r="AM12">
        <v>2944</v>
      </c>
      <c r="AN12" s="23"/>
      <c r="AO12" s="18">
        <f>250+19*AH12+D12*(23+(AL12-AM12)+AM12*(1-IF(AN12&gt;0,AN12,'Metric Summary'!$AG$2)))</f>
        <v>1654.6000000000001</v>
      </c>
      <c r="AP12">
        <f t="shared" si="10"/>
        <v>0</v>
      </c>
      <c r="AQ12">
        <f t="shared" si="11"/>
        <v>0</v>
      </c>
    </row>
    <row r="13" spans="1:43" x14ac:dyDescent="0.2">
      <c r="A13" t="s">
        <v>2100</v>
      </c>
      <c r="B13" s="1" t="s">
        <v>2101</v>
      </c>
      <c r="C13" t="s">
        <v>2114</v>
      </c>
      <c r="D13" s="15">
        <v>1</v>
      </c>
      <c r="E13" s="7" t="str">
        <f t="shared" si="12"/>
        <v>Always one row per interval</v>
      </c>
      <c r="F13" s="3">
        <f>'Metric Summary'!C$39</f>
        <v>0</v>
      </c>
      <c r="G13" s="4">
        <f t="shared" si="6"/>
        <v>0</v>
      </c>
      <c r="H13" s="51">
        <f t="shared" si="7"/>
        <v>0</v>
      </c>
      <c r="I13" s="52">
        <f t="shared" si="8"/>
        <v>0</v>
      </c>
      <c r="J13" s="17">
        <f t="shared" si="9"/>
        <v>0</v>
      </c>
      <c r="K13" s="13">
        <f>J13*60*24*'Metric Summary'!$A$14</f>
        <v>0</v>
      </c>
      <c r="L13" s="52">
        <f>D13*F13*AJ13*AK13*'Metric Summary'!$A$15</f>
        <v>0</v>
      </c>
      <c r="M13" s="52">
        <f>D13*F13*AJ13*AK13*'Metric Summary'!$A$15*'Metric Summary'!$A$17</f>
        <v>0</v>
      </c>
      <c r="N13" s="13">
        <f>L13*24*'Metric Summary'!$A$16+M13*'Metric Summary'!$A$18</f>
        <v>0</v>
      </c>
      <c r="AE13" t="s">
        <v>2142</v>
      </c>
      <c r="AF13" t="s">
        <v>170</v>
      </c>
      <c r="AG13">
        <v>5</v>
      </c>
      <c r="AH13">
        <v>6</v>
      </c>
      <c r="AI13">
        <v>4</v>
      </c>
      <c r="AL13">
        <v>102</v>
      </c>
      <c r="AM13">
        <v>64</v>
      </c>
      <c r="AN13" s="23"/>
      <c r="AO13" s="18">
        <f>250+19*AH13+D13*(23+(AL13-AM13)+AM13*(1-IF(AN13&gt;0,AN13,'Metric Summary'!$AG$2)))</f>
        <v>450.6</v>
      </c>
      <c r="AP13">
        <f t="shared" si="10"/>
        <v>0</v>
      </c>
      <c r="AQ13">
        <f t="shared" si="11"/>
        <v>0</v>
      </c>
    </row>
    <row r="14" spans="1:43" x14ac:dyDescent="0.2">
      <c r="A14" t="s">
        <v>2100</v>
      </c>
      <c r="B14" s="1" t="s">
        <v>2101</v>
      </c>
      <c r="C14" t="s">
        <v>2115</v>
      </c>
      <c r="D14" s="15">
        <v>1</v>
      </c>
      <c r="E14" s="7" t="str">
        <f t="shared" si="12"/>
        <v>Always one row per interval</v>
      </c>
      <c r="F14" s="3">
        <f>'Metric Summary'!C$39</f>
        <v>0</v>
      </c>
      <c r="G14" s="4">
        <f t="shared" si="6"/>
        <v>0</v>
      </c>
      <c r="H14" s="51">
        <f t="shared" si="7"/>
        <v>0</v>
      </c>
      <c r="I14" s="52">
        <f t="shared" si="8"/>
        <v>0</v>
      </c>
      <c r="J14" s="17">
        <f t="shared" si="9"/>
        <v>0</v>
      </c>
      <c r="K14" s="13">
        <f>J14*60*24*'Metric Summary'!$A$14</f>
        <v>0</v>
      </c>
      <c r="L14" s="52">
        <f>D14*F14*AJ14*AK14*'Metric Summary'!$A$15</f>
        <v>0</v>
      </c>
      <c r="M14" s="52">
        <f>D14*F14*AJ14*AK14*'Metric Summary'!$A$15*'Metric Summary'!$A$17</f>
        <v>0</v>
      </c>
      <c r="N14" s="13">
        <f>L14*24*'Metric Summary'!$A$16+M14*'Metric Summary'!$A$18</f>
        <v>0</v>
      </c>
      <c r="AE14" t="s">
        <v>2143</v>
      </c>
      <c r="AF14" t="s">
        <v>170</v>
      </c>
      <c r="AG14">
        <v>5</v>
      </c>
      <c r="AH14">
        <v>74</v>
      </c>
      <c r="AI14">
        <v>73</v>
      </c>
      <c r="AL14">
        <v>430</v>
      </c>
      <c r="AM14">
        <v>64</v>
      </c>
      <c r="AN14" s="23"/>
      <c r="AO14" s="18">
        <f>250+19*AH14+D14*(23+(AL14-AM14)+AM14*(1-IF(AN14&gt;0,AN14,'Metric Summary'!$AG$2)))</f>
        <v>2070.6</v>
      </c>
      <c r="AP14">
        <f t="shared" si="10"/>
        <v>0</v>
      </c>
      <c r="AQ14">
        <f t="shared" si="11"/>
        <v>0</v>
      </c>
    </row>
    <row r="15" spans="1:43" x14ac:dyDescent="0.2">
      <c r="A15" t="s">
        <v>2100</v>
      </c>
      <c r="B15" s="1" t="s">
        <v>2101</v>
      </c>
      <c r="C15" t="s">
        <v>2116</v>
      </c>
      <c r="D15" s="15">
        <v>2</v>
      </c>
      <c r="E15" s="1" t="s">
        <v>2162</v>
      </c>
      <c r="F15" s="3">
        <f>'Metric Summary'!C$39</f>
        <v>0</v>
      </c>
      <c r="G15" s="4">
        <f t="shared" si="6"/>
        <v>0</v>
      </c>
      <c r="H15" s="51">
        <f t="shared" si="7"/>
        <v>0</v>
      </c>
      <c r="I15" s="52">
        <f t="shared" si="8"/>
        <v>0</v>
      </c>
      <c r="J15" s="17">
        <f t="shared" si="9"/>
        <v>0</v>
      </c>
      <c r="K15" s="13">
        <f>J15*60*24*'Metric Summary'!$A$14</f>
        <v>0</v>
      </c>
      <c r="L15" s="52">
        <f>D15*F15*AJ15*AK15*'Metric Summary'!$A$15</f>
        <v>0</v>
      </c>
      <c r="M15" s="52">
        <f>D15*F15*AJ15*AK15*'Metric Summary'!$A$15*'Metric Summary'!$A$17</f>
        <v>0</v>
      </c>
      <c r="N15" s="13">
        <f>L15*24*'Metric Summary'!$A$16+M15*'Metric Summary'!$A$18</f>
        <v>0</v>
      </c>
      <c r="AE15" t="s">
        <v>2144</v>
      </c>
      <c r="AF15" t="s">
        <v>171</v>
      </c>
      <c r="AG15">
        <v>8</v>
      </c>
      <c r="AH15">
        <v>8</v>
      </c>
      <c r="AI15">
        <v>0</v>
      </c>
      <c r="AL15">
        <v>408</v>
      </c>
      <c r="AM15">
        <v>384</v>
      </c>
      <c r="AN15" s="23"/>
      <c r="AO15" s="18">
        <f>250+19*AH15+D15*(23+(AL15-AM15)+AM15*(1-IF(AN15&gt;0,AN15,'Metric Summary'!$AG$2)))</f>
        <v>803.2</v>
      </c>
      <c r="AP15">
        <f t="shared" si="10"/>
        <v>0</v>
      </c>
      <c r="AQ15">
        <f t="shared" si="11"/>
        <v>0</v>
      </c>
    </row>
    <row r="16" spans="1:43" x14ac:dyDescent="0.2">
      <c r="A16" t="s">
        <v>2100</v>
      </c>
      <c r="B16" s="1" t="s">
        <v>2101</v>
      </c>
      <c r="C16" t="s">
        <v>2117</v>
      </c>
      <c r="D16" s="15">
        <v>1</v>
      </c>
      <c r="E16" s="7" t="str">
        <f t="shared" si="12"/>
        <v>Always one row per interval</v>
      </c>
      <c r="F16" s="3">
        <f>'Metric Summary'!C$39</f>
        <v>0</v>
      </c>
      <c r="G16" s="4">
        <f t="shared" si="6"/>
        <v>0</v>
      </c>
      <c r="H16" s="51">
        <f t="shared" si="7"/>
        <v>0</v>
      </c>
      <c r="I16" s="52">
        <f t="shared" si="8"/>
        <v>0</v>
      </c>
      <c r="J16" s="17">
        <f t="shared" si="9"/>
        <v>0</v>
      </c>
      <c r="K16" s="13">
        <f>J16*60*24*'Metric Summary'!$A$14</f>
        <v>0</v>
      </c>
      <c r="L16" s="52">
        <f>D16*F16*AJ16*AK16*'Metric Summary'!$A$15</f>
        <v>0</v>
      </c>
      <c r="M16" s="52">
        <f>D16*F16*AJ16*AK16*'Metric Summary'!$A$15*'Metric Summary'!$A$17</f>
        <v>0</v>
      </c>
      <c r="N16" s="13">
        <f>L16*24*'Metric Summary'!$A$16+M16*'Metric Summary'!$A$18</f>
        <v>0</v>
      </c>
      <c r="AE16" t="s">
        <v>2145</v>
      </c>
      <c r="AF16" t="s">
        <v>170</v>
      </c>
      <c r="AG16">
        <v>1</v>
      </c>
      <c r="AH16">
        <v>8</v>
      </c>
      <c r="AI16">
        <v>3</v>
      </c>
      <c r="AL16">
        <v>186</v>
      </c>
      <c r="AM16">
        <v>146</v>
      </c>
      <c r="AN16" s="23"/>
      <c r="AO16" s="18">
        <f>250+19*AH16+D16*(23+(AL16-AM16)+AM16*(1-IF(AN16&gt;0,AN16,'Metric Summary'!$AG$2)))</f>
        <v>523.4</v>
      </c>
      <c r="AP16">
        <f t="shared" si="10"/>
        <v>0</v>
      </c>
      <c r="AQ16">
        <f t="shared" si="11"/>
        <v>0</v>
      </c>
    </row>
    <row r="17" spans="1:43" x14ac:dyDescent="0.2">
      <c r="A17" t="s">
        <v>2100</v>
      </c>
      <c r="B17" s="1" t="s">
        <v>2101</v>
      </c>
      <c r="C17" t="s">
        <v>2118</v>
      </c>
      <c r="D17" s="15">
        <v>1</v>
      </c>
      <c r="E17" s="7" t="str">
        <f t="shared" si="12"/>
        <v>Always one row per interval</v>
      </c>
      <c r="F17" s="3">
        <f>'Metric Summary'!C$39</f>
        <v>0</v>
      </c>
      <c r="G17" s="4">
        <f t="shared" si="6"/>
        <v>0</v>
      </c>
      <c r="H17" s="51">
        <f t="shared" si="7"/>
        <v>0</v>
      </c>
      <c r="I17" s="52">
        <f t="shared" si="8"/>
        <v>0</v>
      </c>
      <c r="J17" s="17">
        <f t="shared" si="9"/>
        <v>0</v>
      </c>
      <c r="K17" s="13">
        <f>J17*60*24*'Metric Summary'!$A$14</f>
        <v>0</v>
      </c>
      <c r="L17" s="52">
        <f>D17*F17*AJ17*AK17*'Metric Summary'!$A$15</f>
        <v>0</v>
      </c>
      <c r="M17" s="52">
        <f>D17*F17*AJ17*AK17*'Metric Summary'!$A$15*'Metric Summary'!$A$17</f>
        <v>0</v>
      </c>
      <c r="N17" s="13">
        <f>L17*24*'Metric Summary'!$A$16+M17*'Metric Summary'!$A$18</f>
        <v>0</v>
      </c>
      <c r="AE17" t="s">
        <v>2146</v>
      </c>
      <c r="AF17" t="s">
        <v>170</v>
      </c>
      <c r="AG17">
        <v>5</v>
      </c>
      <c r="AH17">
        <v>5</v>
      </c>
      <c r="AI17">
        <v>3</v>
      </c>
      <c r="AL17">
        <v>97</v>
      </c>
      <c r="AM17">
        <v>64</v>
      </c>
      <c r="AN17" s="23"/>
      <c r="AO17" s="18">
        <f>250+19*AH17+D17*(23+(AL17-AM17)+AM17*(1-IF(AN17&gt;0,AN17,'Metric Summary'!$AG$2)))</f>
        <v>426.6</v>
      </c>
      <c r="AP17">
        <f t="shared" si="10"/>
        <v>0</v>
      </c>
      <c r="AQ17">
        <f t="shared" si="11"/>
        <v>0</v>
      </c>
    </row>
    <row r="18" spans="1:43" x14ac:dyDescent="0.2">
      <c r="A18" t="s">
        <v>2100</v>
      </c>
      <c r="B18" s="1" t="s">
        <v>2101</v>
      </c>
      <c r="C18" t="s">
        <v>2119</v>
      </c>
      <c r="D18" s="15">
        <v>1</v>
      </c>
      <c r="E18" s="7" t="str">
        <f t="shared" si="12"/>
        <v>Always one row per interval</v>
      </c>
      <c r="F18" s="3">
        <f>'Metric Summary'!C$39</f>
        <v>0</v>
      </c>
      <c r="G18" s="4">
        <f t="shared" si="6"/>
        <v>0</v>
      </c>
      <c r="H18" s="51">
        <f t="shared" si="7"/>
        <v>0</v>
      </c>
      <c r="I18" s="52">
        <f t="shared" si="8"/>
        <v>0</v>
      </c>
      <c r="J18" s="17">
        <f t="shared" si="9"/>
        <v>0</v>
      </c>
      <c r="K18" s="13">
        <f>J18*60*24*'Metric Summary'!$A$14</f>
        <v>0</v>
      </c>
      <c r="L18" s="52">
        <f>D18*F18*AJ18*AK18*'Metric Summary'!$A$15</f>
        <v>0</v>
      </c>
      <c r="M18" s="52">
        <f>D18*F18*AJ18*AK18*'Metric Summary'!$A$15*'Metric Summary'!$A$17</f>
        <v>0</v>
      </c>
      <c r="N18" s="13">
        <f>L18*24*'Metric Summary'!$A$16+M18*'Metric Summary'!$A$18</f>
        <v>0</v>
      </c>
      <c r="AE18" t="s">
        <v>2147</v>
      </c>
      <c r="AF18" t="s">
        <v>170</v>
      </c>
      <c r="AG18">
        <v>1</v>
      </c>
      <c r="AH18">
        <v>16</v>
      </c>
      <c r="AI18">
        <v>14</v>
      </c>
      <c r="AL18">
        <v>152</v>
      </c>
      <c r="AM18">
        <v>64</v>
      </c>
      <c r="AN18" s="23"/>
      <c r="AO18" s="18">
        <f>250+19*AH18+D18*(23+(AL18-AM18)+AM18*(1-IF(AN18&gt;0,AN18,'Metric Summary'!$AG$2)))</f>
        <v>690.6</v>
      </c>
      <c r="AP18">
        <f t="shared" si="10"/>
        <v>0</v>
      </c>
      <c r="AQ18">
        <f t="shared" si="11"/>
        <v>0</v>
      </c>
    </row>
    <row r="19" spans="1:43" x14ac:dyDescent="0.2">
      <c r="A19" t="s">
        <v>2100</v>
      </c>
      <c r="B19" s="1" t="s">
        <v>2101</v>
      </c>
      <c r="C19" t="s">
        <v>2120</v>
      </c>
      <c r="D19" s="15">
        <v>1</v>
      </c>
      <c r="E19" s="7" t="str">
        <f t="shared" si="12"/>
        <v>Always one row per interval</v>
      </c>
      <c r="F19" s="3">
        <f>'Metric Summary'!C$39</f>
        <v>0</v>
      </c>
      <c r="G19" s="4">
        <f t="shared" si="6"/>
        <v>0</v>
      </c>
      <c r="H19" s="51">
        <f t="shared" si="7"/>
        <v>0</v>
      </c>
      <c r="I19" s="52">
        <f t="shared" si="8"/>
        <v>0</v>
      </c>
      <c r="J19" s="17">
        <f t="shared" si="9"/>
        <v>0</v>
      </c>
      <c r="K19" s="13">
        <f>J19*60*24*'Metric Summary'!$A$14</f>
        <v>0</v>
      </c>
      <c r="L19" s="52">
        <f>D19*F19*AJ19*AK19*'Metric Summary'!$A$15</f>
        <v>0</v>
      </c>
      <c r="M19" s="52">
        <f>D19*F19*AJ19*AK19*'Metric Summary'!$A$15*'Metric Summary'!$A$17</f>
        <v>0</v>
      </c>
      <c r="N19" s="13">
        <f>L19*24*'Metric Summary'!$A$16+M19*'Metric Summary'!$A$18</f>
        <v>0</v>
      </c>
      <c r="AE19" t="s">
        <v>2148</v>
      </c>
      <c r="AF19" t="s">
        <v>170</v>
      </c>
      <c r="AG19">
        <v>5</v>
      </c>
      <c r="AH19">
        <v>13</v>
      </c>
      <c r="AI19">
        <v>8</v>
      </c>
      <c r="AL19">
        <v>137</v>
      </c>
      <c r="AM19">
        <v>64</v>
      </c>
      <c r="AN19" s="23"/>
      <c r="AO19" s="18">
        <f>250+19*AH19+D19*(23+(AL19-AM19)+AM19*(1-IF(AN19&gt;0,AN19,'Metric Summary'!$AG$2)))</f>
        <v>618.6</v>
      </c>
      <c r="AP19">
        <f t="shared" si="10"/>
        <v>0</v>
      </c>
      <c r="AQ19">
        <f t="shared" si="11"/>
        <v>0</v>
      </c>
    </row>
    <row r="20" spans="1:43" x14ac:dyDescent="0.2">
      <c r="A20" t="s">
        <v>2100</v>
      </c>
      <c r="B20" s="1" t="s">
        <v>2101</v>
      </c>
      <c r="C20" t="s">
        <v>2121</v>
      </c>
      <c r="D20" s="15">
        <v>1</v>
      </c>
      <c r="E20" s="7" t="str">
        <f t="shared" si="12"/>
        <v>Always one row per interval</v>
      </c>
      <c r="F20" s="3">
        <f>'Metric Summary'!C$39</f>
        <v>0</v>
      </c>
      <c r="G20" s="4">
        <f t="shared" si="6"/>
        <v>0</v>
      </c>
      <c r="H20" s="51">
        <f t="shared" si="7"/>
        <v>0</v>
      </c>
      <c r="I20" s="52">
        <f t="shared" si="8"/>
        <v>0</v>
      </c>
      <c r="J20" s="17">
        <f t="shared" si="9"/>
        <v>0</v>
      </c>
      <c r="K20" s="13">
        <f>J20*60*24*'Metric Summary'!$A$14</f>
        <v>0</v>
      </c>
      <c r="L20" s="52">
        <f>D20*F20*AJ20*AK20*'Metric Summary'!$A$15</f>
        <v>0</v>
      </c>
      <c r="M20" s="52">
        <f>D20*F20*AJ20*AK20*'Metric Summary'!$A$15*'Metric Summary'!$A$17</f>
        <v>0</v>
      </c>
      <c r="N20" s="13">
        <f>L20*24*'Metric Summary'!$A$16+M20*'Metric Summary'!$A$18</f>
        <v>0</v>
      </c>
      <c r="AE20" t="s">
        <v>2149</v>
      </c>
      <c r="AF20" t="s">
        <v>170</v>
      </c>
      <c r="AG20">
        <v>1</v>
      </c>
      <c r="AH20">
        <v>4</v>
      </c>
      <c r="AI20">
        <v>3</v>
      </c>
      <c r="AL20">
        <v>80</v>
      </c>
      <c r="AM20">
        <v>64</v>
      </c>
      <c r="AN20" s="23"/>
      <c r="AO20" s="18">
        <f>250+19*AH20+D20*(23+(AL20-AM20)+AM20*(1-IF(AN20&gt;0,AN20,'Metric Summary'!$AG$2)))</f>
        <v>390.6</v>
      </c>
      <c r="AP20">
        <f t="shared" si="10"/>
        <v>0</v>
      </c>
      <c r="AQ20">
        <f t="shared" si="11"/>
        <v>0</v>
      </c>
    </row>
    <row r="21" spans="1:43" x14ac:dyDescent="0.2">
      <c r="A21" t="s">
        <v>2100</v>
      </c>
      <c r="B21" s="1" t="s">
        <v>2101</v>
      </c>
      <c r="C21" t="s">
        <v>2122</v>
      </c>
      <c r="D21" s="15">
        <v>1</v>
      </c>
      <c r="E21" s="1" t="s">
        <v>2163</v>
      </c>
      <c r="F21" s="3">
        <f>'Metric Summary'!C$39</f>
        <v>0</v>
      </c>
      <c r="G21" s="4">
        <f t="shared" si="6"/>
        <v>0</v>
      </c>
      <c r="H21" s="51">
        <f t="shared" si="7"/>
        <v>0</v>
      </c>
      <c r="I21" s="52">
        <f t="shared" si="8"/>
        <v>0</v>
      </c>
      <c r="J21" s="17">
        <f t="shared" si="9"/>
        <v>0</v>
      </c>
      <c r="K21" s="13">
        <f>J21*60*24*'Metric Summary'!$A$14</f>
        <v>0</v>
      </c>
      <c r="L21" s="52">
        <f>D21*F21*AJ21*AK21*'Metric Summary'!$A$15</f>
        <v>0</v>
      </c>
      <c r="M21" s="52">
        <f>D21*F21*AJ21*AK21*'Metric Summary'!$A$15*'Metric Summary'!$A$17</f>
        <v>0</v>
      </c>
      <c r="N21" s="13">
        <f>L21*24*'Metric Summary'!$A$16+M21*'Metric Summary'!$A$18</f>
        <v>0</v>
      </c>
      <c r="AE21" t="s">
        <v>2150</v>
      </c>
      <c r="AF21" t="s">
        <v>171</v>
      </c>
      <c r="AG21">
        <v>8</v>
      </c>
      <c r="AH21">
        <v>7</v>
      </c>
      <c r="AI21">
        <v>0</v>
      </c>
      <c r="AL21">
        <v>1838</v>
      </c>
      <c r="AM21">
        <v>1795</v>
      </c>
      <c r="AN21" s="23"/>
      <c r="AO21" s="18">
        <f>250+19*AH21+D21*(23+(AL21-AM21)+AM21*(1-IF(AN21&gt;0,AN21,'Metric Summary'!$AG$2)))</f>
        <v>1167</v>
      </c>
      <c r="AP21">
        <f t="shared" si="10"/>
        <v>0</v>
      </c>
      <c r="AQ21">
        <f t="shared" si="11"/>
        <v>0</v>
      </c>
    </row>
    <row r="22" spans="1:43" x14ac:dyDescent="0.2">
      <c r="A22" t="s">
        <v>2100</v>
      </c>
      <c r="B22" s="1" t="s">
        <v>2101</v>
      </c>
      <c r="C22" t="s">
        <v>2123</v>
      </c>
      <c r="D22" s="15">
        <v>1</v>
      </c>
      <c r="E22" s="7" t="str">
        <f t="shared" si="12"/>
        <v>Always one row per interval</v>
      </c>
      <c r="F22" s="3">
        <f>'Metric Summary'!C$39</f>
        <v>0</v>
      </c>
      <c r="G22" s="4">
        <f t="shared" si="6"/>
        <v>0</v>
      </c>
      <c r="H22" s="51">
        <f t="shared" si="7"/>
        <v>0</v>
      </c>
      <c r="I22" s="52">
        <f t="shared" si="8"/>
        <v>0</v>
      </c>
      <c r="J22" s="17">
        <f t="shared" si="9"/>
        <v>0</v>
      </c>
      <c r="K22" s="13">
        <f>J22*60*24*'Metric Summary'!$A$14</f>
        <v>0</v>
      </c>
      <c r="L22" s="52">
        <f>D22*F22*AJ22*AK22*'Metric Summary'!$A$15</f>
        <v>0</v>
      </c>
      <c r="M22" s="52">
        <f>D22*F22*AJ22*AK22*'Metric Summary'!$A$15*'Metric Summary'!$A$17</f>
        <v>0</v>
      </c>
      <c r="N22" s="13">
        <f>L22*24*'Metric Summary'!$A$16+M22*'Metric Summary'!$A$18</f>
        <v>0</v>
      </c>
      <c r="AE22" t="s">
        <v>2151</v>
      </c>
      <c r="AF22" t="s">
        <v>170</v>
      </c>
      <c r="AG22">
        <v>5</v>
      </c>
      <c r="AH22">
        <v>6</v>
      </c>
      <c r="AI22">
        <v>4</v>
      </c>
      <c r="AL22">
        <v>102</v>
      </c>
      <c r="AM22">
        <v>64</v>
      </c>
      <c r="AN22" s="23"/>
      <c r="AO22" s="18">
        <f>250+19*AH22+D22*(23+(AL22-AM22)+AM22*(1-IF(AN22&gt;0,AN22,'Metric Summary'!$AG$2)))</f>
        <v>450.6</v>
      </c>
      <c r="AP22">
        <f t="shared" si="10"/>
        <v>0</v>
      </c>
      <c r="AQ22">
        <f t="shared" si="11"/>
        <v>0</v>
      </c>
    </row>
    <row r="23" spans="1:43" x14ac:dyDescent="0.2">
      <c r="A23" t="s">
        <v>2100</v>
      </c>
      <c r="B23" s="1" t="s">
        <v>2101</v>
      </c>
      <c r="C23" t="s">
        <v>2124</v>
      </c>
      <c r="D23" s="15">
        <v>1</v>
      </c>
      <c r="E23" s="1" t="s">
        <v>2164</v>
      </c>
      <c r="F23" s="3">
        <f>'Metric Summary'!C$39</f>
        <v>0</v>
      </c>
      <c r="G23" s="4">
        <f t="shared" si="6"/>
        <v>0</v>
      </c>
      <c r="H23" s="51">
        <f t="shared" si="7"/>
        <v>0</v>
      </c>
      <c r="I23" s="52">
        <f t="shared" si="8"/>
        <v>0</v>
      </c>
      <c r="J23" s="17">
        <f t="shared" si="9"/>
        <v>0</v>
      </c>
      <c r="K23" s="13">
        <f>J23*60*24*'Metric Summary'!$A$14</f>
        <v>0</v>
      </c>
      <c r="L23" s="52">
        <f>D23*F23*AJ23*AK23*'Metric Summary'!$A$15</f>
        <v>0</v>
      </c>
      <c r="M23" s="52">
        <f>D23*F23*AJ23*AK23*'Metric Summary'!$A$15*'Metric Summary'!$A$17</f>
        <v>0</v>
      </c>
      <c r="N23" s="13">
        <f>L23*24*'Metric Summary'!$A$16+M23*'Metric Summary'!$A$18</f>
        <v>0</v>
      </c>
      <c r="AE23" t="s">
        <v>2152</v>
      </c>
      <c r="AF23" t="s">
        <v>171</v>
      </c>
      <c r="AG23">
        <v>1</v>
      </c>
      <c r="AH23">
        <v>7</v>
      </c>
      <c r="AI23">
        <v>5</v>
      </c>
      <c r="AL23">
        <v>347</v>
      </c>
      <c r="AM23">
        <v>320</v>
      </c>
      <c r="AN23" s="23"/>
      <c r="AO23" s="18">
        <f>250+19*AH23+D23*(23+(AL23-AM23)+AM23*(1-IF(AN23&gt;0,AN23,'Metric Summary'!$AG$2)))</f>
        <v>561</v>
      </c>
      <c r="AP23">
        <f t="shared" si="10"/>
        <v>0</v>
      </c>
      <c r="AQ23">
        <f t="shared" si="11"/>
        <v>0</v>
      </c>
    </row>
    <row r="24" spans="1:43" x14ac:dyDescent="0.2">
      <c r="A24" t="s">
        <v>2100</v>
      </c>
      <c r="B24" s="1" t="s">
        <v>2101</v>
      </c>
      <c r="C24" t="s">
        <v>2125</v>
      </c>
      <c r="D24" s="15">
        <v>1</v>
      </c>
      <c r="E24" s="1" t="s">
        <v>2165</v>
      </c>
      <c r="F24" s="3">
        <f>'Metric Summary'!C$39</f>
        <v>0</v>
      </c>
      <c r="G24" s="4">
        <f t="shared" si="6"/>
        <v>0</v>
      </c>
      <c r="H24" s="51">
        <f t="shared" si="7"/>
        <v>0</v>
      </c>
      <c r="I24" s="52">
        <f t="shared" si="8"/>
        <v>0</v>
      </c>
      <c r="J24" s="17">
        <f t="shared" si="9"/>
        <v>0</v>
      </c>
      <c r="K24" s="13">
        <f>J24*60*24*'Metric Summary'!$A$14</f>
        <v>0</v>
      </c>
      <c r="L24" s="52">
        <f>D24*F24*AJ24*AK24*'Metric Summary'!$A$15</f>
        <v>0</v>
      </c>
      <c r="M24" s="52">
        <f>D24*F24*AJ24*AK24*'Metric Summary'!$A$15*'Metric Summary'!$A$17</f>
        <v>0</v>
      </c>
      <c r="N24" s="13">
        <f>L24*24*'Metric Summary'!$A$16+M24*'Metric Summary'!$A$18</f>
        <v>0</v>
      </c>
      <c r="AE24" t="s">
        <v>2153</v>
      </c>
      <c r="AF24" t="s">
        <v>171</v>
      </c>
      <c r="AG24">
        <v>5</v>
      </c>
      <c r="AH24">
        <v>14</v>
      </c>
      <c r="AI24">
        <v>6</v>
      </c>
      <c r="AL24">
        <v>357</v>
      </c>
      <c r="AM24">
        <v>259</v>
      </c>
      <c r="AN24" s="23"/>
      <c r="AO24" s="18">
        <f>250+19*AH24+D24*(23+(AL24-AM24)+AM24*(1-IF(AN24&gt;0,AN24,'Metric Summary'!$AG$2)))</f>
        <v>740.6</v>
      </c>
      <c r="AP24">
        <f t="shared" si="10"/>
        <v>0</v>
      </c>
      <c r="AQ24">
        <f t="shared" si="11"/>
        <v>0</v>
      </c>
    </row>
    <row r="25" spans="1:43" x14ac:dyDescent="0.2">
      <c r="A25" t="s">
        <v>2100</v>
      </c>
      <c r="B25" s="1" t="s">
        <v>2101</v>
      </c>
      <c r="C25" t="s">
        <v>2126</v>
      </c>
      <c r="D25" s="15">
        <v>1</v>
      </c>
      <c r="E25" s="7" t="str">
        <f t="shared" si="12"/>
        <v>Always one row per interval</v>
      </c>
      <c r="F25" s="3">
        <f>'Metric Summary'!C$39</f>
        <v>0</v>
      </c>
      <c r="G25" s="4">
        <f t="shared" si="6"/>
        <v>0</v>
      </c>
      <c r="H25" s="51">
        <f t="shared" si="7"/>
        <v>0</v>
      </c>
      <c r="I25" s="52">
        <f t="shared" si="8"/>
        <v>0</v>
      </c>
      <c r="J25" s="17">
        <f t="shared" si="9"/>
        <v>0</v>
      </c>
      <c r="K25" s="13">
        <f>J25*60*24*'Metric Summary'!$A$14</f>
        <v>0</v>
      </c>
      <c r="L25" s="52">
        <f>D25*F25*AJ25*AK25*'Metric Summary'!$A$15</f>
        <v>0</v>
      </c>
      <c r="M25" s="52">
        <f>D25*F25*AJ25*AK25*'Metric Summary'!$A$15*'Metric Summary'!$A$17</f>
        <v>0</v>
      </c>
      <c r="N25" s="13">
        <f>L25*24*'Metric Summary'!$A$16+M25*'Metric Summary'!$A$18</f>
        <v>0</v>
      </c>
      <c r="AE25" t="s">
        <v>2154</v>
      </c>
      <c r="AF25" t="s">
        <v>170</v>
      </c>
      <c r="AG25">
        <v>5</v>
      </c>
      <c r="AH25">
        <v>64</v>
      </c>
      <c r="AI25">
        <v>60</v>
      </c>
      <c r="AL25">
        <v>692</v>
      </c>
      <c r="AM25">
        <v>384</v>
      </c>
      <c r="AN25" s="23"/>
      <c r="AO25" s="18">
        <f>250+19*AH25+D25*(23+(AL25-AM25)+AM25*(1-IF(AN25&gt;0,AN25,'Metric Summary'!$AG$2)))</f>
        <v>1950.6</v>
      </c>
      <c r="AP25">
        <f t="shared" si="10"/>
        <v>0</v>
      </c>
      <c r="AQ25">
        <f t="shared" si="11"/>
        <v>0</v>
      </c>
    </row>
    <row r="26" spans="1:43" x14ac:dyDescent="0.2">
      <c r="A26" t="s">
        <v>2100</v>
      </c>
      <c r="B26" s="1" t="s">
        <v>2101</v>
      </c>
      <c r="C26" t="s">
        <v>2127</v>
      </c>
      <c r="D26" s="15">
        <v>4</v>
      </c>
      <c r="E26" s="1" t="s">
        <v>2160</v>
      </c>
      <c r="F26" s="3">
        <f>'Metric Summary'!C$39</f>
        <v>0</v>
      </c>
      <c r="G26" s="4">
        <f t="shared" si="6"/>
        <v>0</v>
      </c>
      <c r="H26" s="51">
        <f t="shared" si="7"/>
        <v>0</v>
      </c>
      <c r="I26" s="52">
        <f t="shared" si="8"/>
        <v>0</v>
      </c>
      <c r="J26" s="17">
        <f t="shared" si="9"/>
        <v>0</v>
      </c>
      <c r="K26" s="13">
        <f>J26*60*24*'Metric Summary'!$A$14</f>
        <v>0</v>
      </c>
      <c r="L26" s="52">
        <f>D26*F26*AJ26*AK26*'Metric Summary'!$A$15</f>
        <v>0</v>
      </c>
      <c r="M26" s="52">
        <f>D26*F26*AJ26*AK26*'Metric Summary'!$A$15*'Metric Summary'!$A$17</f>
        <v>0</v>
      </c>
      <c r="N26" s="13">
        <f>L26*24*'Metric Summary'!$A$16+M26*'Metric Summary'!$A$18</f>
        <v>0</v>
      </c>
      <c r="AE26" t="s">
        <v>2155</v>
      </c>
      <c r="AF26" t="s">
        <v>171</v>
      </c>
      <c r="AG26">
        <v>1</v>
      </c>
      <c r="AH26">
        <v>6</v>
      </c>
      <c r="AI26">
        <v>2</v>
      </c>
      <c r="AL26">
        <v>162</v>
      </c>
      <c r="AM26">
        <v>128</v>
      </c>
      <c r="AN26" s="23"/>
      <c r="AO26" s="18">
        <f>250+19*AH26+D26*(23+(AL26-AM26)+AM26*(1-IF(AN26&gt;0,AN26,'Metric Summary'!$AG$2)))</f>
        <v>796.8</v>
      </c>
      <c r="AP26">
        <f t="shared" si="10"/>
        <v>0</v>
      </c>
      <c r="AQ26">
        <f t="shared" si="11"/>
        <v>0</v>
      </c>
    </row>
    <row r="27" spans="1:43" x14ac:dyDescent="0.2">
      <c r="A27" t="s">
        <v>2100</v>
      </c>
      <c r="B27" s="1" t="s">
        <v>2101</v>
      </c>
      <c r="C27" t="s">
        <v>2128</v>
      </c>
      <c r="D27" s="15">
        <v>1</v>
      </c>
      <c r="E27" s="7" t="str">
        <f t="shared" si="12"/>
        <v>Always one row per interval</v>
      </c>
      <c r="F27" s="3">
        <f>'Metric Summary'!C$39</f>
        <v>0</v>
      </c>
      <c r="G27" s="4">
        <f t="shared" si="6"/>
        <v>0</v>
      </c>
      <c r="H27" s="51">
        <f t="shared" si="7"/>
        <v>0</v>
      </c>
      <c r="I27" s="52">
        <f t="shared" si="8"/>
        <v>0</v>
      </c>
      <c r="J27" s="17">
        <f t="shared" si="9"/>
        <v>0</v>
      </c>
      <c r="K27" s="13">
        <f>J27*60*24*'Metric Summary'!$A$14</f>
        <v>0</v>
      </c>
      <c r="L27" s="52">
        <f>D27*F27*AJ27*AK27*'Metric Summary'!$A$15</f>
        <v>0</v>
      </c>
      <c r="M27" s="52">
        <f>D27*F27*AJ27*AK27*'Metric Summary'!$A$15*'Metric Summary'!$A$17</f>
        <v>0</v>
      </c>
      <c r="N27" s="13">
        <f>L27*24*'Metric Summary'!$A$16+M27*'Metric Summary'!$A$18</f>
        <v>0</v>
      </c>
      <c r="AE27" t="s">
        <v>2156</v>
      </c>
      <c r="AF27" t="s">
        <v>170</v>
      </c>
      <c r="AG27">
        <v>8</v>
      </c>
      <c r="AH27">
        <v>3</v>
      </c>
      <c r="AI27">
        <v>1</v>
      </c>
      <c r="AL27">
        <v>327</v>
      </c>
      <c r="AM27">
        <v>320</v>
      </c>
      <c r="AN27" s="23"/>
      <c r="AO27" s="18">
        <f>250+19*AH27+D27*(23+(AL27-AM27)+AM27*(1-IF(AN27&gt;0,AN27,'Metric Summary'!$AG$2)))</f>
        <v>465</v>
      </c>
      <c r="AP27">
        <f t="shared" si="10"/>
        <v>0</v>
      </c>
      <c r="AQ27">
        <f t="shared" si="11"/>
        <v>0</v>
      </c>
    </row>
    <row r="28" spans="1:43" x14ac:dyDescent="0.2">
      <c r="A28" t="s">
        <v>2100</v>
      </c>
      <c r="B28" s="1" t="s">
        <v>2101</v>
      </c>
      <c r="C28" t="s">
        <v>2129</v>
      </c>
      <c r="D28" s="15">
        <v>1</v>
      </c>
      <c r="E28" s="7" t="str">
        <f t="shared" si="12"/>
        <v>Always one row per interval</v>
      </c>
      <c r="F28" s="3">
        <f>'Metric Summary'!C$39</f>
        <v>0</v>
      </c>
      <c r="G28" s="4">
        <f t="shared" si="6"/>
        <v>0</v>
      </c>
      <c r="H28" s="51">
        <f t="shared" si="7"/>
        <v>0</v>
      </c>
      <c r="I28" s="52">
        <f t="shared" si="8"/>
        <v>0</v>
      </c>
      <c r="J28" s="17">
        <f t="shared" si="9"/>
        <v>0</v>
      </c>
      <c r="K28" s="13">
        <f>J28*60*24*'Metric Summary'!$A$14</f>
        <v>0</v>
      </c>
      <c r="L28" s="52">
        <f>D28*F28*AJ28*AK28*'Metric Summary'!$A$15</f>
        <v>0</v>
      </c>
      <c r="M28" s="52">
        <f>D28*F28*AJ28*AK28*'Metric Summary'!$A$15*'Metric Summary'!$A$17</f>
        <v>0</v>
      </c>
      <c r="N28" s="13">
        <f>L28*24*'Metric Summary'!$A$16+M28*'Metric Summary'!$A$18</f>
        <v>0</v>
      </c>
      <c r="AE28" t="s">
        <v>2157</v>
      </c>
      <c r="AF28" t="s">
        <v>170</v>
      </c>
      <c r="AG28">
        <v>5</v>
      </c>
      <c r="AH28">
        <v>20</v>
      </c>
      <c r="AI28">
        <v>19</v>
      </c>
      <c r="AL28">
        <v>160</v>
      </c>
      <c r="AM28">
        <v>64</v>
      </c>
      <c r="AN28" s="23"/>
      <c r="AO28" s="18">
        <f>250+19*AH28+D28*(23+(AL28-AM28)+AM28*(1-IF(AN28&gt;0,AN28,'Metric Summary'!$AG$2)))</f>
        <v>774.6</v>
      </c>
      <c r="AP28">
        <f t="shared" si="10"/>
        <v>0</v>
      </c>
      <c r="AQ28">
        <f t="shared" si="11"/>
        <v>0</v>
      </c>
    </row>
    <row r="29" spans="1:43" x14ac:dyDescent="0.2">
      <c r="A29" t="s">
        <v>2100</v>
      </c>
      <c r="B29" s="1" t="s">
        <v>2101</v>
      </c>
      <c r="C29" t="s">
        <v>2130</v>
      </c>
      <c r="D29" s="15">
        <v>1</v>
      </c>
      <c r="E29" s="1" t="s">
        <v>2166</v>
      </c>
      <c r="F29" s="3">
        <f>'Metric Summary'!C$39</f>
        <v>0</v>
      </c>
      <c r="G29" s="4">
        <f t="shared" si="6"/>
        <v>0</v>
      </c>
      <c r="H29" s="51">
        <f t="shared" si="7"/>
        <v>0</v>
      </c>
      <c r="I29" s="52">
        <f t="shared" si="8"/>
        <v>0</v>
      </c>
      <c r="J29" s="17">
        <f t="shared" si="9"/>
        <v>0</v>
      </c>
      <c r="K29" s="13">
        <f>J29*60*24*'Metric Summary'!$A$14</f>
        <v>0</v>
      </c>
      <c r="L29" s="52">
        <f>D29*F29*AJ29*AK29*'Metric Summary'!$A$15</f>
        <v>0</v>
      </c>
      <c r="M29" s="52">
        <f>D29*F29*AJ29*AK29*'Metric Summary'!$A$15*'Metric Summary'!$A$17</f>
        <v>0</v>
      </c>
      <c r="N29" s="13">
        <f>L29*24*'Metric Summary'!$A$16+M29*'Metric Summary'!$A$18</f>
        <v>0</v>
      </c>
      <c r="AE29" t="s">
        <v>2158</v>
      </c>
      <c r="AF29" t="s">
        <v>171</v>
      </c>
      <c r="AG29">
        <v>5</v>
      </c>
      <c r="AH29">
        <v>9</v>
      </c>
      <c r="AI29">
        <v>0</v>
      </c>
      <c r="AL29">
        <v>1053</v>
      </c>
      <c r="AM29">
        <v>1012</v>
      </c>
      <c r="AN29" s="23"/>
      <c r="AO29" s="18">
        <f>250+19*AH29+D29*(23+(AL29-AM29)+AM29*(1-IF(AN29&gt;0,AN29,'Metric Summary'!$AG$2)))</f>
        <v>889.8</v>
      </c>
      <c r="AP29">
        <f t="shared" si="10"/>
        <v>0</v>
      </c>
      <c r="AQ29">
        <f t="shared" si="11"/>
        <v>0</v>
      </c>
    </row>
    <row r="30" spans="1:43" x14ac:dyDescent="0.2">
      <c r="A30" t="s">
        <v>2100</v>
      </c>
      <c r="B30" s="1" t="s">
        <v>2101</v>
      </c>
      <c r="C30" t="s">
        <v>2131</v>
      </c>
      <c r="D30" s="15">
        <v>1</v>
      </c>
      <c r="E30" s="1" t="s">
        <v>2167</v>
      </c>
      <c r="F30" s="3">
        <f>'Metric Summary'!C$39</f>
        <v>0</v>
      </c>
      <c r="G30" s="4">
        <f t="shared" ref="G30" si="13">IF(F30&gt;0,D30*(AO30)/(AG30*60),0)</f>
        <v>0</v>
      </c>
      <c r="H30" s="51">
        <f t="shared" ref="H30" si="14">IF(F30&gt;0,D30/AG30,0)</f>
        <v>0</v>
      </c>
      <c r="I30" s="52">
        <f t="shared" ref="I30" si="15">F30*D30/AG30</f>
        <v>0</v>
      </c>
      <c r="J30" s="17">
        <f t="shared" ref="J30" si="16">I30*AI30</f>
        <v>0</v>
      </c>
      <c r="K30" s="13">
        <f>J30*60*24*'Metric Summary'!$A$14</f>
        <v>0</v>
      </c>
      <c r="L30" s="52">
        <f>D30*F30*AJ30*AK30*'Metric Summary'!$A$15</f>
        <v>0</v>
      </c>
      <c r="M30" s="52">
        <f>D30*F30*AJ30*AK30*'Metric Summary'!$A$15*'Metric Summary'!$A$17</f>
        <v>0</v>
      </c>
      <c r="N30" s="13">
        <f>L30*24*'Metric Summary'!$A$16+M30*'Metric Summary'!$A$18</f>
        <v>0</v>
      </c>
      <c r="AE30" t="s">
        <v>2159</v>
      </c>
      <c r="AF30" t="s">
        <v>171</v>
      </c>
      <c r="AG30">
        <v>8</v>
      </c>
      <c r="AH30">
        <v>5</v>
      </c>
      <c r="AI30">
        <v>0</v>
      </c>
      <c r="AL30">
        <v>229</v>
      </c>
      <c r="AM30">
        <v>192</v>
      </c>
      <c r="AN30" s="23"/>
      <c r="AO30" s="18">
        <f>250+19*AH30+D30*(23+(AL30-AM30)+AM30*(1-IF(AN30&gt;0,AN30,'Metric Summary'!$AG$2)))</f>
        <v>481.8</v>
      </c>
      <c r="AP30">
        <f t="shared" ref="AP30" si="17">F30*AI30*IF(D30&gt;0,1,0)</f>
        <v>0</v>
      </c>
      <c r="AQ30">
        <f t="shared" ref="AQ30" si="18">F30*AI30*D30</f>
        <v>0</v>
      </c>
    </row>
    <row r="31" spans="1:43" x14ac:dyDescent="0.2">
      <c r="A31" t="s">
        <v>1918</v>
      </c>
      <c r="B31" s="1" t="s">
        <v>1915</v>
      </c>
      <c r="C31" t="s">
        <v>1939</v>
      </c>
      <c r="D31" s="28">
        <f>'Metric Summary'!D$23</f>
        <v>100</v>
      </c>
      <c r="E31" s="7" t="s">
        <v>1981</v>
      </c>
      <c r="F31" s="3">
        <f>'Metric Summary'!C$23</f>
        <v>0</v>
      </c>
      <c r="G31" s="4">
        <f t="shared" ref="G31" si="19">IF(F31&gt;0,D31*(AO31)/(AG31*60),0)</f>
        <v>0</v>
      </c>
      <c r="H31" s="51">
        <f t="shared" ref="H31" si="20">IF(F31&gt;0,D31/AG31,0)</f>
        <v>0</v>
      </c>
      <c r="I31" s="52">
        <f t="shared" ref="I31" si="21">F31*D31/AG31</f>
        <v>0</v>
      </c>
      <c r="J31" s="17">
        <f t="shared" ref="J31" si="22">I31*AI31</f>
        <v>0</v>
      </c>
      <c r="K31" s="13">
        <f>J31*60*24*'Metric Summary'!$A$14</f>
        <v>0</v>
      </c>
      <c r="L31" s="52">
        <f>D31*F31*AJ31*AK31*'Metric Summary'!$A$15</f>
        <v>0</v>
      </c>
      <c r="M31" s="52">
        <f>D31*F31*AJ31*AK31*'Metric Summary'!$A$15*'Metric Summary'!$A$17</f>
        <v>0</v>
      </c>
      <c r="N31" s="13">
        <f>L31*24*'Metric Summary'!$A$16+M31*'Metric Summary'!$A$18</f>
        <v>0</v>
      </c>
      <c r="AE31" t="s">
        <v>1960</v>
      </c>
      <c r="AF31" t="s">
        <v>171</v>
      </c>
      <c r="AG31">
        <v>1</v>
      </c>
      <c r="AH31">
        <v>8</v>
      </c>
      <c r="AI31">
        <v>0</v>
      </c>
      <c r="AL31">
        <v>488</v>
      </c>
      <c r="AM31">
        <v>480</v>
      </c>
      <c r="AN31" s="23"/>
      <c r="AO31" s="18">
        <f>250+19*AH31+D31*(23+(AL31-AM31)+AM31*(1-IF(AN31&gt;0,AN31,'Metric Summary'!$AG$2)))</f>
        <v>22702</v>
      </c>
      <c r="AP31">
        <f t="shared" ref="AP31" si="23">F31*AI31*IF(D31&gt;0,1,0)</f>
        <v>0</v>
      </c>
      <c r="AQ31">
        <f t="shared" ref="AQ31" si="24">F31*AI31*D31</f>
        <v>0</v>
      </c>
    </row>
    <row r="32" spans="1:43" x14ac:dyDescent="0.2">
      <c r="A32" t="s">
        <v>1918</v>
      </c>
      <c r="B32" s="1" t="s">
        <v>1915</v>
      </c>
      <c r="C32" t="s">
        <v>1942</v>
      </c>
      <c r="D32" s="28">
        <f>'Metric Summary'!D$23</f>
        <v>100</v>
      </c>
      <c r="E32" s="7" t="s">
        <v>1982</v>
      </c>
      <c r="F32" s="3">
        <f>'Metric Summary'!C$23</f>
        <v>0</v>
      </c>
      <c r="G32" s="4">
        <f t="shared" ref="G32:G51" si="25">IF(F32&gt;0,D32*(AO32)/(AG32*60),0)</f>
        <v>0</v>
      </c>
      <c r="H32" s="51">
        <f t="shared" ref="H32:H51" si="26">IF(F32&gt;0,D32/AG32,0)</f>
        <v>0</v>
      </c>
      <c r="I32" s="52">
        <f t="shared" ref="I32:I51" si="27">F32*D32/AG32</f>
        <v>0</v>
      </c>
      <c r="J32" s="17">
        <f t="shared" ref="J32:J51" si="28">I32*AI32</f>
        <v>0</v>
      </c>
      <c r="K32" s="13">
        <f>J32*60*24*'Metric Summary'!$A$14</f>
        <v>0</v>
      </c>
      <c r="L32" s="52">
        <f>D32*F32*AJ32*AK32*'Metric Summary'!$A$15</f>
        <v>0</v>
      </c>
      <c r="M32" s="52">
        <f>D32*F32*AJ32*AK32*'Metric Summary'!$A$15*'Metric Summary'!$A$17</f>
        <v>0</v>
      </c>
      <c r="N32" s="13">
        <f>L32*24*'Metric Summary'!$A$16+M32*'Metric Summary'!$A$18</f>
        <v>0</v>
      </c>
      <c r="AE32" t="s">
        <v>1963</v>
      </c>
      <c r="AF32" t="s">
        <v>171</v>
      </c>
      <c r="AG32">
        <v>1</v>
      </c>
      <c r="AH32">
        <v>3</v>
      </c>
      <c r="AI32">
        <v>0</v>
      </c>
      <c r="AL32">
        <v>163</v>
      </c>
      <c r="AM32">
        <v>160</v>
      </c>
      <c r="AN32" s="23"/>
      <c r="AO32" s="18">
        <f>250+19*AH32+D32*(23+(AL32-AM32)+AM32*(1-IF(AN32&gt;0,AN32,'Metric Summary'!$AG$2)))</f>
        <v>9307</v>
      </c>
      <c r="AP32">
        <f t="shared" ref="AP32:AP51" si="29">F32*AI32*IF(D32&gt;0,1,0)</f>
        <v>0</v>
      </c>
      <c r="AQ32">
        <f t="shared" ref="AQ32:AQ51" si="30">F32*AI32*D32</f>
        <v>0</v>
      </c>
    </row>
    <row r="33" spans="1:43" x14ac:dyDescent="0.2">
      <c r="A33" t="s">
        <v>1918</v>
      </c>
      <c r="B33" s="1" t="s">
        <v>1915</v>
      </c>
      <c r="C33" t="s">
        <v>1943</v>
      </c>
      <c r="D33" s="28">
        <f>'Metric Summary'!D$23*2</f>
        <v>200</v>
      </c>
      <c r="E33" s="7" t="s">
        <v>1983</v>
      </c>
      <c r="F33" s="3">
        <f>'Metric Summary'!C$23</f>
        <v>0</v>
      </c>
      <c r="G33" s="4">
        <f t="shared" si="25"/>
        <v>0</v>
      </c>
      <c r="H33" s="51">
        <f t="shared" si="26"/>
        <v>0</v>
      </c>
      <c r="I33" s="52">
        <f t="shared" si="27"/>
        <v>0</v>
      </c>
      <c r="J33" s="17">
        <f t="shared" si="28"/>
        <v>0</v>
      </c>
      <c r="K33" s="13">
        <f>J33*60*24*'Metric Summary'!$A$14</f>
        <v>0</v>
      </c>
      <c r="L33" s="52">
        <f>D33*F33*AJ33*AK33*'Metric Summary'!$A$15</f>
        <v>0</v>
      </c>
      <c r="M33" s="52">
        <f>D33*F33*AJ33*AK33*'Metric Summary'!$A$15*'Metric Summary'!$A$17</f>
        <v>0</v>
      </c>
      <c r="N33" s="13">
        <f>L33*24*'Metric Summary'!$A$16+M33*'Metric Summary'!$A$18</f>
        <v>0</v>
      </c>
      <c r="AE33" t="s">
        <v>1964</v>
      </c>
      <c r="AF33" t="s">
        <v>171</v>
      </c>
      <c r="AG33">
        <v>1</v>
      </c>
      <c r="AH33">
        <v>3</v>
      </c>
      <c r="AI33">
        <v>0</v>
      </c>
      <c r="AL33">
        <v>163</v>
      </c>
      <c r="AM33">
        <v>160</v>
      </c>
      <c r="AN33" s="23"/>
      <c r="AO33" s="18">
        <f>250+19*AH33+D33*(23+(AL33-AM33)+AM33*(1-IF(AN33&gt;0,AN33,'Metric Summary'!$AG$2)))</f>
        <v>18307</v>
      </c>
      <c r="AP33">
        <f t="shared" si="29"/>
        <v>0</v>
      </c>
      <c r="AQ33">
        <f t="shared" si="30"/>
        <v>0</v>
      </c>
    </row>
    <row r="34" spans="1:43" x14ac:dyDescent="0.2">
      <c r="A34" t="s">
        <v>1918</v>
      </c>
      <c r="B34" s="1" t="s">
        <v>1915</v>
      </c>
      <c r="C34" t="s">
        <v>1940</v>
      </c>
      <c r="D34" s="28">
        <f>'Metric Summary'!D$23</f>
        <v>100</v>
      </c>
      <c r="E34" s="7" t="s">
        <v>1981</v>
      </c>
      <c r="F34" s="3">
        <f>'Metric Summary'!C$23</f>
        <v>0</v>
      </c>
      <c r="G34" s="4">
        <f t="shared" si="25"/>
        <v>0</v>
      </c>
      <c r="H34" s="51">
        <f t="shared" si="26"/>
        <v>0</v>
      </c>
      <c r="I34" s="52">
        <f t="shared" si="27"/>
        <v>0</v>
      </c>
      <c r="J34" s="17">
        <f t="shared" si="28"/>
        <v>0</v>
      </c>
      <c r="K34" s="13">
        <f>J34*60*24*'Metric Summary'!$A$14</f>
        <v>0</v>
      </c>
      <c r="L34" s="52">
        <f>D34*F34*AJ34*AK34*'Metric Summary'!$A$15</f>
        <v>0</v>
      </c>
      <c r="M34" s="52">
        <f>D34*F34*AJ34*AK34*'Metric Summary'!$A$15*'Metric Summary'!$A$17</f>
        <v>0</v>
      </c>
      <c r="N34" s="13">
        <f>L34*24*'Metric Summary'!$A$16+M34*'Metric Summary'!$A$18</f>
        <v>0</v>
      </c>
      <c r="AE34" t="s">
        <v>1961</v>
      </c>
      <c r="AF34" t="s">
        <v>171</v>
      </c>
      <c r="AG34">
        <v>1</v>
      </c>
      <c r="AH34">
        <v>14</v>
      </c>
      <c r="AI34">
        <v>9</v>
      </c>
      <c r="AL34">
        <v>350</v>
      </c>
      <c r="AM34">
        <v>160</v>
      </c>
      <c r="AN34" s="23"/>
      <c r="AO34" s="18">
        <f>250+19*AH34+D34*(23+(AL34-AM34)+AM34*(1-IF(AN34&gt;0,AN34,'Metric Summary'!$AG$2)))</f>
        <v>28216</v>
      </c>
      <c r="AP34">
        <f t="shared" si="29"/>
        <v>0</v>
      </c>
      <c r="AQ34">
        <f t="shared" si="30"/>
        <v>0</v>
      </c>
    </row>
    <row r="35" spans="1:43" x14ac:dyDescent="0.2">
      <c r="A35" t="s">
        <v>1918</v>
      </c>
      <c r="B35" s="1" t="s">
        <v>1915</v>
      </c>
      <c r="C35" t="s">
        <v>1941</v>
      </c>
      <c r="D35" s="28">
        <f>'Metric Summary'!D$23*3</f>
        <v>300</v>
      </c>
      <c r="E35" s="7" t="s">
        <v>1984</v>
      </c>
      <c r="F35" s="3">
        <f>'Metric Summary'!C$23</f>
        <v>0</v>
      </c>
      <c r="G35" s="4">
        <f t="shared" si="25"/>
        <v>0</v>
      </c>
      <c r="H35" s="51">
        <f t="shared" si="26"/>
        <v>0</v>
      </c>
      <c r="I35" s="52">
        <f t="shared" si="27"/>
        <v>0</v>
      </c>
      <c r="J35" s="17">
        <f t="shared" si="28"/>
        <v>0</v>
      </c>
      <c r="K35" s="13">
        <f>J35*60*24*'Metric Summary'!$A$14</f>
        <v>0</v>
      </c>
      <c r="L35" s="52">
        <f>D35*F35*AJ35*AK35*'Metric Summary'!$A$15</f>
        <v>0</v>
      </c>
      <c r="M35" s="52">
        <f>D35*F35*AJ35*AK35*'Metric Summary'!$A$15*'Metric Summary'!$A$17</f>
        <v>0</v>
      </c>
      <c r="N35" s="13">
        <f>L35*24*'Metric Summary'!$A$16+M35*'Metric Summary'!$A$18</f>
        <v>0</v>
      </c>
      <c r="AE35" t="s">
        <v>1962</v>
      </c>
      <c r="AF35" t="s">
        <v>171</v>
      </c>
      <c r="AG35">
        <v>1</v>
      </c>
      <c r="AH35">
        <v>3</v>
      </c>
      <c r="AI35">
        <v>0</v>
      </c>
      <c r="AL35">
        <v>611</v>
      </c>
      <c r="AM35">
        <v>608</v>
      </c>
      <c r="AN35" s="23"/>
      <c r="AO35" s="18">
        <f>250+19*AH35+D35*(23+(AL35-AM35)+AM35*(1-IF(AN35&gt;0,AN35,'Metric Summary'!$AG$2)))</f>
        <v>81067.000000000015</v>
      </c>
      <c r="AP35">
        <f t="shared" si="29"/>
        <v>0</v>
      </c>
      <c r="AQ35">
        <f t="shared" si="30"/>
        <v>0</v>
      </c>
    </row>
    <row r="36" spans="1:43" x14ac:dyDescent="0.2">
      <c r="A36" t="s">
        <v>1918</v>
      </c>
      <c r="B36" s="1" t="s">
        <v>1915</v>
      </c>
      <c r="C36" t="s">
        <v>1944</v>
      </c>
      <c r="D36" s="15">
        <v>1</v>
      </c>
      <c r="E36" s="1" t="s">
        <v>206</v>
      </c>
      <c r="F36" s="3">
        <f>'Metric Summary'!$C$67</f>
        <v>0</v>
      </c>
      <c r="G36" s="4">
        <f t="shared" si="25"/>
        <v>0</v>
      </c>
      <c r="H36" s="51">
        <f t="shared" si="26"/>
        <v>0</v>
      </c>
      <c r="I36" s="52">
        <f t="shared" si="27"/>
        <v>0</v>
      </c>
      <c r="J36" s="17">
        <f t="shared" si="28"/>
        <v>0</v>
      </c>
      <c r="K36" s="13">
        <f>J36*60*24*'Metric Summary'!$A$14</f>
        <v>0</v>
      </c>
      <c r="L36" s="52">
        <f>D36*F36*AJ36*AK36*'Metric Summary'!$A$15</f>
        <v>0</v>
      </c>
      <c r="M36" s="52">
        <f>D36*F36*AJ36*AK36*'Metric Summary'!$A$15*'Metric Summary'!$A$17</f>
        <v>0</v>
      </c>
      <c r="N36" s="13">
        <f>L36*24*'Metric Summary'!$A$16+M36*'Metric Summary'!$A$18</f>
        <v>0</v>
      </c>
      <c r="AE36" t="s">
        <v>1965</v>
      </c>
      <c r="AF36" t="s">
        <v>170</v>
      </c>
      <c r="AG36">
        <v>1</v>
      </c>
      <c r="AH36">
        <v>12</v>
      </c>
      <c r="AI36">
        <v>5</v>
      </c>
      <c r="AL36">
        <v>380</v>
      </c>
      <c r="AM36">
        <v>288</v>
      </c>
      <c r="AN36" s="23"/>
      <c r="AO36" s="18">
        <f>250+19*AH36+D36*(23+(AL36-AM36)+AM36*(1-IF(AN36&gt;0,AN36,'Metric Summary'!$AG$2)))</f>
        <v>708.2</v>
      </c>
      <c r="AP36">
        <f t="shared" si="29"/>
        <v>0</v>
      </c>
      <c r="AQ36">
        <f t="shared" si="30"/>
        <v>0</v>
      </c>
    </row>
    <row r="37" spans="1:43" x14ac:dyDescent="0.2">
      <c r="A37" s="1" t="s">
        <v>1919</v>
      </c>
      <c r="B37" s="1" t="s">
        <v>1914</v>
      </c>
      <c r="C37" s="1" t="s">
        <v>1945</v>
      </c>
      <c r="D37" s="15">
        <f>'Metric Summary'!D$24/3</f>
        <v>10</v>
      </c>
      <c r="E37" s="7" t="s">
        <v>2305</v>
      </c>
      <c r="F37" s="3">
        <f>'Metric Summary'!C$24</f>
        <v>0</v>
      </c>
      <c r="G37" s="4">
        <f t="shared" si="25"/>
        <v>0</v>
      </c>
      <c r="H37" s="51">
        <f t="shared" si="26"/>
        <v>0</v>
      </c>
      <c r="I37" s="52">
        <f t="shared" si="27"/>
        <v>0</v>
      </c>
      <c r="J37" s="17">
        <f t="shared" si="28"/>
        <v>0</v>
      </c>
      <c r="K37" s="13">
        <f>J37*60*24*'Metric Summary'!$A$14</f>
        <v>0</v>
      </c>
      <c r="L37" s="52">
        <f>D37*F37*AJ37*AK37*'Metric Summary'!$A$15</f>
        <v>0</v>
      </c>
      <c r="M37" s="52">
        <f>D37*F37*AJ37*AK37*'Metric Summary'!$A$15*'Metric Summary'!$A$17</f>
        <v>0</v>
      </c>
      <c r="N37" s="13">
        <f>L37*24*'Metric Summary'!$A$16+M37*'Metric Summary'!$A$18</f>
        <v>0</v>
      </c>
      <c r="AE37" t="s">
        <v>1966</v>
      </c>
      <c r="AF37" t="s">
        <v>171</v>
      </c>
      <c r="AG37">
        <v>1</v>
      </c>
      <c r="AH37">
        <v>32</v>
      </c>
      <c r="AI37">
        <v>19</v>
      </c>
      <c r="AL37">
        <v>6224</v>
      </c>
      <c r="AM37">
        <v>5824</v>
      </c>
      <c r="AN37" s="23"/>
      <c r="AO37" s="18">
        <f>250+19*AH37+D37*(23+(AL37-AM37)+AM37*(1-IF(AN37&gt;0,AN37,'Metric Summary'!$AG$2)))</f>
        <v>28384</v>
      </c>
      <c r="AP37">
        <f t="shared" si="29"/>
        <v>0</v>
      </c>
      <c r="AQ37">
        <f t="shared" si="30"/>
        <v>0</v>
      </c>
    </row>
    <row r="38" spans="1:43" x14ac:dyDescent="0.2">
      <c r="A38" s="1" t="s">
        <v>1919</v>
      </c>
      <c r="B38" s="1" t="s">
        <v>1914</v>
      </c>
      <c r="C38" s="1" t="s">
        <v>1946</v>
      </c>
      <c r="D38" s="15">
        <v>1</v>
      </c>
      <c r="E38" s="7" t="str">
        <f t="shared" ref="E38" si="31">IF(AF38="S","Always one row per interval","")</f>
        <v>Always one row per interval</v>
      </c>
      <c r="F38" s="3">
        <f>'Metric Summary'!C$24</f>
        <v>0</v>
      </c>
      <c r="G38" s="4">
        <f t="shared" si="25"/>
        <v>0</v>
      </c>
      <c r="H38" s="51">
        <f t="shared" si="26"/>
        <v>0</v>
      </c>
      <c r="I38" s="52">
        <f t="shared" si="27"/>
        <v>0</v>
      </c>
      <c r="J38" s="17">
        <f t="shared" si="28"/>
        <v>0</v>
      </c>
      <c r="K38" s="13">
        <f>J38*60*24*'Metric Summary'!$A$14</f>
        <v>0</v>
      </c>
      <c r="L38" s="52">
        <f>D38*F38*AJ38*AK38*'Metric Summary'!$A$15</f>
        <v>0</v>
      </c>
      <c r="M38" s="52">
        <f>D38*F38*AJ38*AK38*'Metric Summary'!$A$15*'Metric Summary'!$A$17</f>
        <v>0</v>
      </c>
      <c r="N38" s="13">
        <f>L38*24*'Metric Summary'!$A$16+M38*'Metric Summary'!$A$18</f>
        <v>0</v>
      </c>
      <c r="AE38" t="s">
        <v>1967</v>
      </c>
      <c r="AF38" t="s">
        <v>170</v>
      </c>
      <c r="AG38">
        <v>1</v>
      </c>
      <c r="AH38">
        <v>13</v>
      </c>
      <c r="AI38">
        <v>10</v>
      </c>
      <c r="AL38">
        <v>181</v>
      </c>
      <c r="AM38">
        <v>64</v>
      </c>
      <c r="AN38" s="23"/>
      <c r="AO38" s="18">
        <f>250+19*AH38+D38*(23+(AL38-AM38)+AM38*(1-IF(AN38&gt;0,AN38,'Metric Summary'!$AG$2)))</f>
        <v>662.6</v>
      </c>
      <c r="AP38">
        <f t="shared" si="29"/>
        <v>0</v>
      </c>
      <c r="AQ38">
        <f t="shared" si="30"/>
        <v>0</v>
      </c>
    </row>
    <row r="39" spans="1:43" x14ac:dyDescent="0.2">
      <c r="A39" s="1" t="s">
        <v>1919</v>
      </c>
      <c r="B39" s="1" t="s">
        <v>1914</v>
      </c>
      <c r="C39" s="1" t="s">
        <v>1947</v>
      </c>
      <c r="D39" s="15">
        <f>'Metric Summary'!D$24/3</f>
        <v>10</v>
      </c>
      <c r="E39" s="7" t="s">
        <v>2306</v>
      </c>
      <c r="F39" s="3">
        <f>'Metric Summary'!C$24</f>
        <v>0</v>
      </c>
      <c r="G39" s="4">
        <f t="shared" si="25"/>
        <v>0</v>
      </c>
      <c r="H39" s="51">
        <f t="shared" si="26"/>
        <v>0</v>
      </c>
      <c r="I39" s="52">
        <f t="shared" si="27"/>
        <v>0</v>
      </c>
      <c r="J39" s="17">
        <f t="shared" si="28"/>
        <v>0</v>
      </c>
      <c r="K39" s="13">
        <f>J39*60*24*'Metric Summary'!$A$14</f>
        <v>0</v>
      </c>
      <c r="L39" s="52">
        <f>D39*F39*AJ39*AK39*'Metric Summary'!$A$15</f>
        <v>0</v>
      </c>
      <c r="M39" s="52">
        <f>D39*F39*AJ39*AK39*'Metric Summary'!$A$15*'Metric Summary'!$A$17</f>
        <v>0</v>
      </c>
      <c r="N39" s="13">
        <f>L39*24*'Metric Summary'!$A$16+M39*'Metric Summary'!$A$18</f>
        <v>0</v>
      </c>
      <c r="AE39" t="s">
        <v>1968</v>
      </c>
      <c r="AF39" t="s">
        <v>171</v>
      </c>
      <c r="AG39">
        <v>1</v>
      </c>
      <c r="AH39">
        <v>29</v>
      </c>
      <c r="AI39">
        <v>19</v>
      </c>
      <c r="AL39">
        <v>4141</v>
      </c>
      <c r="AM39">
        <v>3776</v>
      </c>
      <c r="AN39" s="23"/>
      <c r="AO39" s="18">
        <f>250+19*AH39+D39*(23+(AL39-AM39)+AM39*(1-IF(AN39&gt;0,AN39,'Metric Summary'!$AG$2)))</f>
        <v>19785</v>
      </c>
      <c r="AP39">
        <f t="shared" si="29"/>
        <v>0</v>
      </c>
      <c r="AQ39">
        <f t="shared" si="30"/>
        <v>0</v>
      </c>
    </row>
    <row r="40" spans="1:43" x14ac:dyDescent="0.2">
      <c r="A40" s="1" t="s">
        <v>1919</v>
      </c>
      <c r="B40" s="1" t="s">
        <v>1914</v>
      </c>
      <c r="C40" s="1" t="s">
        <v>1948</v>
      </c>
      <c r="D40" s="15">
        <v>1</v>
      </c>
      <c r="E40" s="7" t="str">
        <f t="shared" ref="E40" si="32">IF(AF40="S","Always one row per interval","")</f>
        <v>Always one row per interval</v>
      </c>
      <c r="F40" s="3">
        <f>'Metric Summary'!C$24</f>
        <v>0</v>
      </c>
      <c r="G40" s="4">
        <f t="shared" si="25"/>
        <v>0</v>
      </c>
      <c r="H40" s="51">
        <f t="shared" si="26"/>
        <v>0</v>
      </c>
      <c r="I40" s="52">
        <f t="shared" si="27"/>
        <v>0</v>
      </c>
      <c r="J40" s="17">
        <f t="shared" si="28"/>
        <v>0</v>
      </c>
      <c r="K40" s="13">
        <f>J40*60*24*'Metric Summary'!$A$14</f>
        <v>0</v>
      </c>
      <c r="L40" s="52">
        <f>D40*F40*AJ40*AK40*'Metric Summary'!$A$15</f>
        <v>0</v>
      </c>
      <c r="M40" s="52">
        <f>D40*F40*AJ40*AK40*'Metric Summary'!$A$15*'Metric Summary'!$A$17</f>
        <v>0</v>
      </c>
      <c r="N40" s="13">
        <f>L40*24*'Metric Summary'!$A$16+M40*'Metric Summary'!$A$18</f>
        <v>0</v>
      </c>
      <c r="AE40" t="s">
        <v>1969</v>
      </c>
      <c r="AF40" t="s">
        <v>170</v>
      </c>
      <c r="AG40">
        <v>1</v>
      </c>
      <c r="AH40">
        <v>9</v>
      </c>
      <c r="AI40">
        <v>6</v>
      </c>
      <c r="AL40">
        <v>177</v>
      </c>
      <c r="AM40">
        <v>64</v>
      </c>
      <c r="AN40" s="23"/>
      <c r="AO40" s="18">
        <f>250+19*AH40+D40*(23+(AL40-AM40)+AM40*(1-IF(AN40&gt;0,AN40,'Metric Summary'!$AG$2)))</f>
        <v>582.6</v>
      </c>
      <c r="AP40">
        <f t="shared" si="29"/>
        <v>0</v>
      </c>
      <c r="AQ40">
        <f t="shared" si="30"/>
        <v>0</v>
      </c>
    </row>
    <row r="41" spans="1:43" x14ac:dyDescent="0.2">
      <c r="A41" s="1" t="s">
        <v>1919</v>
      </c>
      <c r="B41" s="1" t="s">
        <v>1914</v>
      </c>
      <c r="C41" s="1" t="s">
        <v>1949</v>
      </c>
      <c r="D41" s="15">
        <f>'Metric Summary'!D$24/3</f>
        <v>10</v>
      </c>
      <c r="E41" s="7" t="s">
        <v>2307</v>
      </c>
      <c r="F41" s="3">
        <f>'Metric Summary'!C$24</f>
        <v>0</v>
      </c>
      <c r="G41" s="4">
        <f t="shared" si="25"/>
        <v>0</v>
      </c>
      <c r="H41" s="51">
        <f t="shared" si="26"/>
        <v>0</v>
      </c>
      <c r="I41" s="52">
        <f t="shared" si="27"/>
        <v>0</v>
      </c>
      <c r="J41" s="17">
        <f t="shared" si="28"/>
        <v>0</v>
      </c>
      <c r="K41" s="13">
        <f>J41*60*24*'Metric Summary'!$A$14</f>
        <v>0</v>
      </c>
      <c r="L41" s="52">
        <f>D41*F41*AJ41*AK41*'Metric Summary'!$A$15</f>
        <v>0</v>
      </c>
      <c r="M41" s="52">
        <f>D41*F41*AJ41*AK41*'Metric Summary'!$A$15*'Metric Summary'!$A$17</f>
        <v>0</v>
      </c>
      <c r="N41" s="13">
        <f>L41*24*'Metric Summary'!$A$16+M41*'Metric Summary'!$A$18</f>
        <v>0</v>
      </c>
      <c r="AE41" t="s">
        <v>1970</v>
      </c>
      <c r="AF41" t="s">
        <v>171</v>
      </c>
      <c r="AG41">
        <v>1</v>
      </c>
      <c r="AH41">
        <v>21</v>
      </c>
      <c r="AI41">
        <v>7</v>
      </c>
      <c r="AL41">
        <v>6037</v>
      </c>
      <c r="AM41">
        <v>5824</v>
      </c>
      <c r="AN41" s="23"/>
      <c r="AO41" s="18">
        <f>250+19*AH41+D41*(23+(AL41-AM41)+AM41*(1-IF(AN41&gt;0,AN41,'Metric Summary'!$AG$2)))</f>
        <v>26305</v>
      </c>
      <c r="AP41">
        <f t="shared" si="29"/>
        <v>0</v>
      </c>
      <c r="AQ41">
        <f t="shared" si="30"/>
        <v>0</v>
      </c>
    </row>
    <row r="42" spans="1:43" x14ac:dyDescent="0.2">
      <c r="A42" s="1" t="s">
        <v>1919</v>
      </c>
      <c r="B42" s="1" t="s">
        <v>1914</v>
      </c>
      <c r="C42" s="1" t="s">
        <v>1950</v>
      </c>
      <c r="D42" s="15">
        <v>1</v>
      </c>
      <c r="E42" s="7" t="str">
        <f t="shared" ref="E42" si="33">IF(AF42="S","Always one row per interval","")</f>
        <v>Always one row per interval</v>
      </c>
      <c r="F42" s="3">
        <f>'Metric Summary'!C$24</f>
        <v>0</v>
      </c>
      <c r="G42" s="4">
        <f t="shared" si="25"/>
        <v>0</v>
      </c>
      <c r="H42" s="51">
        <f t="shared" si="26"/>
        <v>0</v>
      </c>
      <c r="I42" s="52">
        <f t="shared" si="27"/>
        <v>0</v>
      </c>
      <c r="J42" s="17">
        <f t="shared" si="28"/>
        <v>0</v>
      </c>
      <c r="K42" s="13">
        <f>J42*60*24*'Metric Summary'!$A$14</f>
        <v>0</v>
      </c>
      <c r="L42" s="52">
        <f>D42*F42*AJ42*AK42*'Metric Summary'!$A$15</f>
        <v>0</v>
      </c>
      <c r="M42" s="52">
        <f>D42*F42*AJ42*AK42*'Metric Summary'!$A$15*'Metric Summary'!$A$17</f>
        <v>0</v>
      </c>
      <c r="N42" s="13">
        <f>L42*24*'Metric Summary'!$A$16+M42*'Metric Summary'!$A$18</f>
        <v>0</v>
      </c>
      <c r="AE42" t="s">
        <v>1971</v>
      </c>
      <c r="AF42" t="s">
        <v>170</v>
      </c>
      <c r="AG42">
        <v>1</v>
      </c>
      <c r="AH42">
        <v>10</v>
      </c>
      <c r="AI42">
        <v>7</v>
      </c>
      <c r="AL42">
        <v>134</v>
      </c>
      <c r="AM42">
        <v>64</v>
      </c>
      <c r="AN42" s="23"/>
      <c r="AO42" s="18">
        <f>250+19*AH42+D42*(23+(AL42-AM42)+AM42*(1-IF(AN42&gt;0,AN42,'Metric Summary'!$AG$2)))</f>
        <v>558.6</v>
      </c>
      <c r="AP42">
        <f t="shared" si="29"/>
        <v>0</v>
      </c>
      <c r="AQ42">
        <f t="shared" si="30"/>
        <v>0</v>
      </c>
    </row>
    <row r="43" spans="1:43" x14ac:dyDescent="0.2">
      <c r="A43" t="s">
        <v>1917</v>
      </c>
      <c r="B43" s="14" t="s">
        <v>1913</v>
      </c>
      <c r="C43" t="s">
        <v>1951</v>
      </c>
      <c r="D43" s="15">
        <v>10</v>
      </c>
      <c r="E43" s="1" t="s">
        <v>1986</v>
      </c>
      <c r="F43" s="3">
        <f>'Metric Summary'!C$25</f>
        <v>0</v>
      </c>
      <c r="G43" s="4">
        <f t="shared" si="25"/>
        <v>0</v>
      </c>
      <c r="H43" s="51">
        <f t="shared" si="26"/>
        <v>0</v>
      </c>
      <c r="I43" s="52">
        <f t="shared" si="27"/>
        <v>0</v>
      </c>
      <c r="J43" s="17">
        <f t="shared" si="28"/>
        <v>0</v>
      </c>
      <c r="K43" s="13">
        <f>J43*60*24*'Metric Summary'!$A$14</f>
        <v>0</v>
      </c>
      <c r="L43" s="52">
        <f>D43*F43*AJ43*AK43*'Metric Summary'!$A$15</f>
        <v>0</v>
      </c>
      <c r="M43" s="52">
        <f>D43*F43*AJ43*AK43*'Metric Summary'!$A$15*'Metric Summary'!$A$17</f>
        <v>0</v>
      </c>
      <c r="N43" s="13">
        <f>L43*24*'Metric Summary'!$A$16+M43*'Metric Summary'!$A$18</f>
        <v>0</v>
      </c>
      <c r="AE43" t="s">
        <v>1972</v>
      </c>
      <c r="AF43" t="s">
        <v>171</v>
      </c>
      <c r="AG43">
        <v>1</v>
      </c>
      <c r="AH43">
        <v>4</v>
      </c>
      <c r="AI43">
        <v>1</v>
      </c>
      <c r="AL43">
        <v>1140</v>
      </c>
      <c r="AM43">
        <v>1120</v>
      </c>
      <c r="AN43" s="23"/>
      <c r="AO43" s="18">
        <f>250+19*AH43+D43*(23+(AL43-AM43)+AM43*(1-IF(AN43&gt;0,AN43,'Metric Summary'!$AG$2)))</f>
        <v>5236</v>
      </c>
      <c r="AP43">
        <f t="shared" si="29"/>
        <v>0</v>
      </c>
      <c r="AQ43">
        <f t="shared" si="30"/>
        <v>0</v>
      </c>
    </row>
    <row r="44" spans="1:43" x14ac:dyDescent="0.2">
      <c r="A44" t="s">
        <v>1917</v>
      </c>
      <c r="B44" s="14" t="s">
        <v>1913</v>
      </c>
      <c r="C44" t="s">
        <v>1952</v>
      </c>
      <c r="D44" s="28">
        <f>'Metric Summary'!D$25</f>
        <v>100</v>
      </c>
      <c r="E44" s="1" t="s">
        <v>1987</v>
      </c>
      <c r="F44" s="3">
        <f>'Metric Summary'!C$25</f>
        <v>0</v>
      </c>
      <c r="G44" s="4">
        <f t="shared" si="25"/>
        <v>0</v>
      </c>
      <c r="H44" s="51">
        <f t="shared" si="26"/>
        <v>0</v>
      </c>
      <c r="I44" s="52">
        <f t="shared" si="27"/>
        <v>0</v>
      </c>
      <c r="J44" s="17">
        <f t="shared" si="28"/>
        <v>0</v>
      </c>
      <c r="K44" s="13">
        <f>J44*60*24*'Metric Summary'!$A$14</f>
        <v>0</v>
      </c>
      <c r="L44" s="52">
        <f>D44*F44*AJ44*AK44*'Metric Summary'!$A$15</f>
        <v>0</v>
      </c>
      <c r="M44" s="52">
        <f>D44*F44*AJ44*AK44*'Metric Summary'!$A$15*'Metric Summary'!$A$17</f>
        <v>0</v>
      </c>
      <c r="N44" s="13">
        <f>L44*24*'Metric Summary'!$A$16+M44*'Metric Summary'!$A$18</f>
        <v>0</v>
      </c>
      <c r="AE44" t="s">
        <v>1973</v>
      </c>
      <c r="AF44" t="s">
        <v>171</v>
      </c>
      <c r="AG44">
        <v>1</v>
      </c>
      <c r="AH44">
        <v>6</v>
      </c>
      <c r="AI44">
        <v>3</v>
      </c>
      <c r="AL44">
        <v>134</v>
      </c>
      <c r="AM44">
        <v>64</v>
      </c>
      <c r="AN44" s="23"/>
      <c r="AO44" s="18">
        <f>250+19*AH44+D44*(23+(AL44-AM44)+AM44*(1-IF(AN44&gt;0,AN44,'Metric Summary'!$AG$2)))</f>
        <v>12224</v>
      </c>
      <c r="AP44">
        <f t="shared" si="29"/>
        <v>0</v>
      </c>
      <c r="AQ44">
        <f t="shared" si="30"/>
        <v>0</v>
      </c>
    </row>
    <row r="45" spans="1:43" x14ac:dyDescent="0.2">
      <c r="A45" t="s">
        <v>1917</v>
      </c>
      <c r="B45" s="14" t="s">
        <v>1913</v>
      </c>
      <c r="C45" t="s">
        <v>1953</v>
      </c>
      <c r="D45" s="15">
        <v>1</v>
      </c>
      <c r="E45" s="1" t="s">
        <v>1988</v>
      </c>
      <c r="F45" s="3">
        <f>'Metric Summary'!C$25</f>
        <v>0</v>
      </c>
      <c r="G45" s="4">
        <f t="shared" si="25"/>
        <v>0</v>
      </c>
      <c r="H45" s="51">
        <f t="shared" si="26"/>
        <v>0</v>
      </c>
      <c r="I45" s="52">
        <f t="shared" si="27"/>
        <v>0</v>
      </c>
      <c r="J45" s="17">
        <f t="shared" si="28"/>
        <v>0</v>
      </c>
      <c r="K45" s="13">
        <f>J45*60*24*'Metric Summary'!$A$14</f>
        <v>0</v>
      </c>
      <c r="L45" s="52">
        <f>D45*F45*AJ45*AK45*'Metric Summary'!$A$15</f>
        <v>0</v>
      </c>
      <c r="M45" s="52">
        <f>D45*F45*AJ45*AK45*'Metric Summary'!$A$15*'Metric Summary'!$A$17</f>
        <v>0</v>
      </c>
      <c r="N45" s="13">
        <f>L45*24*'Metric Summary'!$A$16+M45*'Metric Summary'!$A$18</f>
        <v>0</v>
      </c>
      <c r="AE45" t="s">
        <v>1974</v>
      </c>
      <c r="AF45" t="s">
        <v>170</v>
      </c>
      <c r="AG45">
        <v>1</v>
      </c>
      <c r="AH45">
        <v>9</v>
      </c>
      <c r="AI45">
        <v>7</v>
      </c>
      <c r="AL45">
        <v>157</v>
      </c>
      <c r="AM45">
        <v>32</v>
      </c>
      <c r="AN45" s="23"/>
      <c r="AO45" s="18">
        <f>250+19*AH45+D45*(23+(AL45-AM45)+AM45*(1-IF(AN45&gt;0,AN45,'Metric Summary'!$AG$2)))</f>
        <v>581.79999999999995</v>
      </c>
      <c r="AP45">
        <f t="shared" si="29"/>
        <v>0</v>
      </c>
      <c r="AQ45">
        <f t="shared" si="30"/>
        <v>0</v>
      </c>
    </row>
    <row r="46" spans="1:43" x14ac:dyDescent="0.2">
      <c r="A46" t="s">
        <v>1917</v>
      </c>
      <c r="B46" s="14" t="s">
        <v>1913</v>
      </c>
      <c r="C46" t="s">
        <v>1954</v>
      </c>
      <c r="D46" s="28">
        <f>'Metric Summary'!D$25</f>
        <v>100</v>
      </c>
      <c r="E46" s="1" t="s">
        <v>1987</v>
      </c>
      <c r="F46" s="3">
        <f>'Metric Summary'!C$25</f>
        <v>0</v>
      </c>
      <c r="G46" s="4">
        <f t="shared" si="25"/>
        <v>0</v>
      </c>
      <c r="H46" s="51">
        <f t="shared" si="26"/>
        <v>0</v>
      </c>
      <c r="I46" s="52">
        <f t="shared" si="27"/>
        <v>0</v>
      </c>
      <c r="J46" s="17">
        <f t="shared" si="28"/>
        <v>0</v>
      </c>
      <c r="K46" s="13">
        <f>J46*60*24*'Metric Summary'!$A$14</f>
        <v>0</v>
      </c>
      <c r="L46" s="52">
        <f>D46*F46*AJ46*AK46*'Metric Summary'!$A$15</f>
        <v>0</v>
      </c>
      <c r="M46" s="52">
        <f>D46*F46*AJ46*AK46*'Metric Summary'!$A$15*'Metric Summary'!$A$17</f>
        <v>0</v>
      </c>
      <c r="N46" s="13">
        <f>L46*24*'Metric Summary'!$A$16+M46*'Metric Summary'!$A$18</f>
        <v>0</v>
      </c>
      <c r="AE46" t="s">
        <v>1975</v>
      </c>
      <c r="AF46" t="s">
        <v>171</v>
      </c>
      <c r="AG46">
        <v>1</v>
      </c>
      <c r="AH46">
        <v>19</v>
      </c>
      <c r="AI46">
        <v>16</v>
      </c>
      <c r="AL46">
        <v>355</v>
      </c>
      <c r="AM46">
        <v>64</v>
      </c>
      <c r="AN46" s="23"/>
      <c r="AO46" s="18">
        <f>250+19*AH46+D46*(23+(AL46-AM46)+AM46*(1-IF(AN46&gt;0,AN46,'Metric Summary'!$AG$2)))</f>
        <v>34571</v>
      </c>
      <c r="AP46">
        <f t="shared" si="29"/>
        <v>0</v>
      </c>
      <c r="AQ46">
        <f t="shared" si="30"/>
        <v>0</v>
      </c>
    </row>
    <row r="47" spans="1:43" x14ac:dyDescent="0.2">
      <c r="A47" t="s">
        <v>1917</v>
      </c>
      <c r="B47" s="14" t="s">
        <v>1913</v>
      </c>
      <c r="C47" t="s">
        <v>1955</v>
      </c>
      <c r="D47" s="28">
        <f>'Metric Summary'!D$25</f>
        <v>100</v>
      </c>
      <c r="E47" s="1" t="s">
        <v>1987</v>
      </c>
      <c r="F47" s="3">
        <f>'Metric Summary'!C$25</f>
        <v>0</v>
      </c>
      <c r="G47" s="4">
        <f t="shared" si="25"/>
        <v>0</v>
      </c>
      <c r="H47" s="51">
        <f t="shared" si="26"/>
        <v>0</v>
      </c>
      <c r="I47" s="52">
        <f t="shared" si="27"/>
        <v>0</v>
      </c>
      <c r="J47" s="17">
        <f t="shared" si="28"/>
        <v>0</v>
      </c>
      <c r="K47" s="13">
        <f>J47*60*24*'Metric Summary'!$A$14</f>
        <v>0</v>
      </c>
      <c r="L47" s="52">
        <f>D47*F47*AJ47*AK47*'Metric Summary'!$A$15</f>
        <v>0</v>
      </c>
      <c r="M47" s="52">
        <f>D47*F47*AJ47*AK47*'Metric Summary'!$A$15*'Metric Summary'!$A$17</f>
        <v>0</v>
      </c>
      <c r="N47" s="13">
        <f>L47*24*'Metric Summary'!$A$16+M47*'Metric Summary'!$A$18</f>
        <v>0</v>
      </c>
      <c r="AE47" t="s">
        <v>1976</v>
      </c>
      <c r="AF47" t="s">
        <v>171</v>
      </c>
      <c r="AG47">
        <v>1</v>
      </c>
      <c r="AH47">
        <v>5</v>
      </c>
      <c r="AI47">
        <v>1</v>
      </c>
      <c r="AL47">
        <v>133</v>
      </c>
      <c r="AM47">
        <v>96</v>
      </c>
      <c r="AN47" s="23"/>
      <c r="AO47" s="18">
        <f>250+19*AH47+D47*(23+(AL47-AM47)+AM47*(1-IF(AN47&gt;0,AN47,'Metric Summary'!$AG$2)))</f>
        <v>10185</v>
      </c>
      <c r="AP47">
        <f t="shared" si="29"/>
        <v>0</v>
      </c>
      <c r="AQ47">
        <f t="shared" si="30"/>
        <v>0</v>
      </c>
    </row>
    <row r="48" spans="1:43" x14ac:dyDescent="0.2">
      <c r="A48" t="s">
        <v>1917</v>
      </c>
      <c r="B48" s="14" t="s">
        <v>1913</v>
      </c>
      <c r="C48" t="s">
        <v>1956</v>
      </c>
      <c r="D48" s="28">
        <f>'Metric Summary'!D$25</f>
        <v>100</v>
      </c>
      <c r="E48" s="1" t="s">
        <v>1987</v>
      </c>
      <c r="F48" s="3">
        <f>'Metric Summary'!C$25</f>
        <v>0</v>
      </c>
      <c r="G48" s="4">
        <f t="shared" si="25"/>
        <v>0</v>
      </c>
      <c r="H48" s="51">
        <f t="shared" si="26"/>
        <v>0</v>
      </c>
      <c r="I48" s="52">
        <f t="shared" si="27"/>
        <v>0</v>
      </c>
      <c r="J48" s="17">
        <f t="shared" si="28"/>
        <v>0</v>
      </c>
      <c r="K48" s="13">
        <f>J48*60*24*'Metric Summary'!$A$14</f>
        <v>0</v>
      </c>
      <c r="L48" s="52">
        <f>D48*F48*AJ48*AK48*'Metric Summary'!$A$15</f>
        <v>0</v>
      </c>
      <c r="M48" s="52">
        <f>D48*F48*AJ48*AK48*'Metric Summary'!$A$15*'Metric Summary'!$A$17</f>
        <v>0</v>
      </c>
      <c r="N48" s="13">
        <f>L48*24*'Metric Summary'!$A$16+M48*'Metric Summary'!$A$18</f>
        <v>0</v>
      </c>
      <c r="AE48" t="s">
        <v>1977</v>
      </c>
      <c r="AF48" t="s">
        <v>171</v>
      </c>
      <c r="AG48">
        <v>1</v>
      </c>
      <c r="AH48">
        <v>12</v>
      </c>
      <c r="AI48">
        <v>9</v>
      </c>
      <c r="AL48">
        <v>236</v>
      </c>
      <c r="AM48">
        <v>64</v>
      </c>
      <c r="AN48" s="23"/>
      <c r="AO48" s="18">
        <f>250+19*AH48+D48*(23+(AL48-AM48)+AM48*(1-IF(AN48&gt;0,AN48,'Metric Summary'!$AG$2)))</f>
        <v>22538</v>
      </c>
      <c r="AP48">
        <f t="shared" si="29"/>
        <v>0</v>
      </c>
      <c r="AQ48">
        <f t="shared" si="30"/>
        <v>0</v>
      </c>
    </row>
    <row r="49" spans="1:43" x14ac:dyDescent="0.2">
      <c r="A49" t="s">
        <v>1917</v>
      </c>
      <c r="B49" s="14" t="s">
        <v>1913</v>
      </c>
      <c r="C49" t="s">
        <v>1957</v>
      </c>
      <c r="D49" s="28">
        <f>'Metric Summary'!D$25</f>
        <v>100</v>
      </c>
      <c r="E49" s="1" t="s">
        <v>1987</v>
      </c>
      <c r="F49" s="3">
        <f>'Metric Summary'!C$25</f>
        <v>0</v>
      </c>
      <c r="G49" s="4">
        <f t="shared" si="25"/>
        <v>0</v>
      </c>
      <c r="H49" s="51">
        <f t="shared" si="26"/>
        <v>0</v>
      </c>
      <c r="I49" s="52">
        <f t="shared" si="27"/>
        <v>0</v>
      </c>
      <c r="J49" s="17">
        <f t="shared" si="28"/>
        <v>0</v>
      </c>
      <c r="K49" s="13">
        <f>J49*60*24*'Metric Summary'!$A$14</f>
        <v>0</v>
      </c>
      <c r="L49" s="52">
        <f>D49*F49*AJ49*AK49*'Metric Summary'!$A$15</f>
        <v>0</v>
      </c>
      <c r="M49" s="52">
        <f>D49*F49*AJ49*AK49*'Metric Summary'!$A$15*'Metric Summary'!$A$17</f>
        <v>0</v>
      </c>
      <c r="N49" s="13">
        <f>L49*24*'Metric Summary'!$A$16+M49*'Metric Summary'!$A$18</f>
        <v>0</v>
      </c>
      <c r="AE49" t="s">
        <v>1978</v>
      </c>
      <c r="AF49" t="s">
        <v>171</v>
      </c>
      <c r="AG49">
        <v>1</v>
      </c>
      <c r="AH49">
        <v>15</v>
      </c>
      <c r="AI49">
        <v>1</v>
      </c>
      <c r="AL49">
        <v>3481</v>
      </c>
      <c r="AM49">
        <v>3458</v>
      </c>
      <c r="AN49" s="23"/>
      <c r="AO49" s="18">
        <f>250+19*AH49+D49*(23+(AL49-AM49)+AM49*(1-IF(AN49&gt;0,AN49,'Metric Summary'!$AG$2)))</f>
        <v>143455</v>
      </c>
      <c r="AP49">
        <f t="shared" si="29"/>
        <v>0</v>
      </c>
      <c r="AQ49">
        <f t="shared" si="30"/>
        <v>0</v>
      </c>
    </row>
    <row r="50" spans="1:43" x14ac:dyDescent="0.2">
      <c r="A50" t="s">
        <v>1917</v>
      </c>
      <c r="B50" s="14" t="s">
        <v>1913</v>
      </c>
      <c r="C50" t="s">
        <v>1958</v>
      </c>
      <c r="D50" s="28">
        <f>'Metric Summary'!D$25*10</f>
        <v>1000</v>
      </c>
      <c r="E50" s="1" t="s">
        <v>1989</v>
      </c>
      <c r="F50" s="3">
        <f>'Metric Summary'!C$25</f>
        <v>0</v>
      </c>
      <c r="G50" s="4">
        <f t="shared" si="25"/>
        <v>0</v>
      </c>
      <c r="H50" s="51">
        <f t="shared" si="26"/>
        <v>0</v>
      </c>
      <c r="I50" s="52">
        <f t="shared" si="27"/>
        <v>0</v>
      </c>
      <c r="J50" s="17">
        <f t="shared" si="28"/>
        <v>0</v>
      </c>
      <c r="K50" s="13">
        <f>J50*60*24*'Metric Summary'!$A$14</f>
        <v>0</v>
      </c>
      <c r="L50" s="52">
        <f>D50*F50*AJ50*AK50*'Metric Summary'!$A$15</f>
        <v>0</v>
      </c>
      <c r="M50" s="52">
        <f>D50*F50*AJ50*AK50*'Metric Summary'!$A$15*'Metric Summary'!$A$17</f>
        <v>0</v>
      </c>
      <c r="N50" s="13">
        <f>L50*24*'Metric Summary'!$A$16+M50*'Metric Summary'!$A$18</f>
        <v>0</v>
      </c>
      <c r="AE50" t="s">
        <v>1979</v>
      </c>
      <c r="AF50" t="s">
        <v>171</v>
      </c>
      <c r="AG50">
        <v>8</v>
      </c>
      <c r="AH50">
        <v>3</v>
      </c>
      <c r="AI50">
        <v>0</v>
      </c>
      <c r="AL50">
        <v>131</v>
      </c>
      <c r="AM50">
        <v>128</v>
      </c>
      <c r="AN50" s="23"/>
      <c r="AO50" s="18">
        <f>250+19*AH50+D50*(23+(AL50-AM50)+AM50*(1-IF(AN50&gt;0,AN50,'Metric Summary'!$AG$2)))</f>
        <v>77507</v>
      </c>
      <c r="AP50">
        <f t="shared" si="29"/>
        <v>0</v>
      </c>
      <c r="AQ50">
        <f t="shared" si="30"/>
        <v>0</v>
      </c>
    </row>
    <row r="51" spans="1:43" x14ac:dyDescent="0.2">
      <c r="A51" t="s">
        <v>1917</v>
      </c>
      <c r="B51" s="14" t="s">
        <v>1913</v>
      </c>
      <c r="C51" t="s">
        <v>1959</v>
      </c>
      <c r="D51" s="28">
        <f>'Metric Summary'!D$25</f>
        <v>100</v>
      </c>
      <c r="E51" s="1" t="s">
        <v>1990</v>
      </c>
      <c r="F51" s="3">
        <f>'Metric Summary'!C$25</f>
        <v>0</v>
      </c>
      <c r="G51" s="4">
        <f t="shared" si="25"/>
        <v>0</v>
      </c>
      <c r="H51" s="51">
        <f t="shared" si="26"/>
        <v>0</v>
      </c>
      <c r="I51" s="52">
        <f t="shared" si="27"/>
        <v>0</v>
      </c>
      <c r="J51" s="17">
        <f t="shared" si="28"/>
        <v>0</v>
      </c>
      <c r="K51" s="13">
        <f>J51*60*24*'Metric Summary'!$A$14</f>
        <v>0</v>
      </c>
      <c r="L51" s="52">
        <f>D51*F51*AJ51*AK51*'Metric Summary'!$A$15</f>
        <v>0</v>
      </c>
      <c r="M51" s="52">
        <f>D51*F51*AJ51*AK51*'Metric Summary'!$A$15*'Metric Summary'!$A$17</f>
        <v>0</v>
      </c>
      <c r="N51" s="13">
        <f>L51*24*'Metric Summary'!$A$16+M51*'Metric Summary'!$A$18</f>
        <v>0</v>
      </c>
      <c r="AE51" t="s">
        <v>1980</v>
      </c>
      <c r="AF51" t="s">
        <v>171</v>
      </c>
      <c r="AG51">
        <v>8</v>
      </c>
      <c r="AH51">
        <v>4</v>
      </c>
      <c r="AI51">
        <v>0</v>
      </c>
      <c r="AL51">
        <v>450</v>
      </c>
      <c r="AM51">
        <v>446</v>
      </c>
      <c r="AN51" s="23"/>
      <c r="AO51" s="18">
        <f>250+19*AH51+D51*(23+(AL51-AM51)+AM51*(1-IF(AN51&gt;0,AN51,'Metric Summary'!$AG$2)))</f>
        <v>20866</v>
      </c>
      <c r="AP51">
        <f t="shared" si="29"/>
        <v>0</v>
      </c>
      <c r="AQ51">
        <f t="shared" si="30"/>
        <v>0</v>
      </c>
    </row>
    <row r="52" spans="1:43" ht="12" customHeight="1" x14ac:dyDescent="0.2">
      <c r="A52" s="14" t="s">
        <v>150</v>
      </c>
      <c r="B52" s="14" t="s">
        <v>325</v>
      </c>
      <c r="C52" t="s">
        <v>146</v>
      </c>
      <c r="D52" s="15">
        <v>1</v>
      </c>
      <c r="E52" s="6" t="s">
        <v>198</v>
      </c>
      <c r="F52" s="3">
        <f>'Metric Summary'!$C$28</f>
        <v>0</v>
      </c>
      <c r="G52" s="4">
        <f t="shared" ref="G52:G115" si="34">IF(F52&gt;0,D52*(AO52)/(AG52*60),0)</f>
        <v>0</v>
      </c>
      <c r="H52" s="51">
        <f t="shared" ref="H52:H115" si="35">IF(F52&gt;0,D52/AG52,0)</f>
        <v>0</v>
      </c>
      <c r="I52" s="52">
        <f t="shared" ref="I52:I115" si="36">F52*D52/AG52</f>
        <v>0</v>
      </c>
      <c r="J52" s="17">
        <f t="shared" ref="J52:J115" si="37">I52*AI52</f>
        <v>0</v>
      </c>
      <c r="K52" s="13">
        <f>J52*60*24*'Metric Summary'!$A$14</f>
        <v>0</v>
      </c>
      <c r="L52" s="52">
        <f>D52*F52*AJ52*AK52*'Metric Summary'!$A$15</f>
        <v>0</v>
      </c>
      <c r="M52" s="52">
        <f>D52*F52*AJ52*AK52*'Metric Summary'!$A$15*'Metric Summary'!$A$17</f>
        <v>0</v>
      </c>
      <c r="N52" s="13">
        <f>L52*24*'Metric Summary'!$A$16+M52*'Metric Summary'!$A$18</f>
        <v>0</v>
      </c>
      <c r="AC52" s="6"/>
      <c r="AE52" t="s">
        <v>154</v>
      </c>
      <c r="AF52" t="s">
        <v>171</v>
      </c>
      <c r="AG52">
        <v>1</v>
      </c>
      <c r="AH52">
        <v>6</v>
      </c>
      <c r="AI52">
        <v>0</v>
      </c>
      <c r="AL52">
        <v>594</v>
      </c>
      <c r="AM52">
        <v>576</v>
      </c>
      <c r="AN52" s="23">
        <v>0.703125</v>
      </c>
      <c r="AO52" s="18">
        <f>250+19*AH52+D52*(23+(AL52-AM52)+AM52*(1-IF(AN52&gt;0,AN52,'Metric Summary'!$AG$2)))</f>
        <v>576</v>
      </c>
      <c r="AP52">
        <f>F52*AI52*IF(D52&gt;0,1,0)</f>
        <v>0</v>
      </c>
      <c r="AQ52">
        <f t="shared" ref="AQ52:AQ115" si="38">F52*AI52*D52</f>
        <v>0</v>
      </c>
    </row>
    <row r="53" spans="1:43" x14ac:dyDescent="0.2">
      <c r="A53" s="14" t="s">
        <v>150</v>
      </c>
      <c r="B53" s="14" t="s">
        <v>325</v>
      </c>
      <c r="C53" t="s">
        <v>53</v>
      </c>
      <c r="D53" s="15">
        <v>1</v>
      </c>
      <c r="E53" s="6" t="str">
        <f>IF(AF53="S","Always one row per interval","")</f>
        <v>Always one row per interval</v>
      </c>
      <c r="F53" s="3">
        <f>'Metric Summary'!$C$28</f>
        <v>0</v>
      </c>
      <c r="G53" s="4">
        <f t="shared" si="34"/>
        <v>0</v>
      </c>
      <c r="H53" s="51">
        <f t="shared" si="35"/>
        <v>0</v>
      </c>
      <c r="I53" s="52">
        <f t="shared" si="36"/>
        <v>0</v>
      </c>
      <c r="J53" s="17">
        <f t="shared" si="37"/>
        <v>0</v>
      </c>
      <c r="K53" s="13">
        <f>J53*60*24*'Metric Summary'!$A$14</f>
        <v>0</v>
      </c>
      <c r="L53" s="52">
        <f>D53*F53*AJ53*AK53*'Metric Summary'!$A$15</f>
        <v>0</v>
      </c>
      <c r="M53" s="52">
        <f>D53*F53*AJ53*AK53*'Metric Summary'!$A$15*'Metric Summary'!$A$17</f>
        <v>0</v>
      </c>
      <c r="N53" s="13">
        <f>L53*24*'Metric Summary'!$A$16+M53*'Metric Summary'!$A$18</f>
        <v>0</v>
      </c>
      <c r="AC53" s="6"/>
      <c r="AE53" t="s">
        <v>54</v>
      </c>
      <c r="AF53" t="s">
        <v>170</v>
      </c>
      <c r="AG53">
        <v>1</v>
      </c>
      <c r="AH53">
        <v>3</v>
      </c>
      <c r="AI53">
        <v>1</v>
      </c>
      <c r="AL53">
        <v>295</v>
      </c>
      <c r="AM53">
        <v>288</v>
      </c>
      <c r="AN53" s="23">
        <v>0.95559210526315785</v>
      </c>
      <c r="AO53" s="18">
        <f>250+19*AH53+D53*(23+(AL53-AM53)+AM53*(1-IF(AN53&gt;0,AN53,'Metric Summary'!$AG$2)))</f>
        <v>349.78947368421052</v>
      </c>
      <c r="AP53">
        <f t="shared" ref="AP53:AP115" si="39">F53*AI53*IF(D53&gt;0,1,0)</f>
        <v>0</v>
      </c>
      <c r="AQ53">
        <f t="shared" si="38"/>
        <v>0</v>
      </c>
    </row>
    <row r="54" spans="1:43" x14ac:dyDescent="0.2">
      <c r="A54" s="14" t="s">
        <v>150</v>
      </c>
      <c r="B54" s="14" t="s">
        <v>325</v>
      </c>
      <c r="C54" t="s">
        <v>145</v>
      </c>
      <c r="D54" s="3">
        <f>'Metric Summary'!$D$28</f>
        <v>42</v>
      </c>
      <c r="E54" s="6" t="s">
        <v>204</v>
      </c>
      <c r="F54" s="3">
        <f>'Metric Summary'!$C$28</f>
        <v>0</v>
      </c>
      <c r="G54" s="4">
        <f t="shared" si="34"/>
        <v>0</v>
      </c>
      <c r="H54" s="51">
        <f t="shared" si="35"/>
        <v>0</v>
      </c>
      <c r="I54" s="52">
        <f t="shared" si="36"/>
        <v>0</v>
      </c>
      <c r="J54" s="17">
        <f t="shared" si="37"/>
        <v>0</v>
      </c>
      <c r="K54" s="13">
        <f>J54*60*24*'Metric Summary'!$A$14</f>
        <v>0</v>
      </c>
      <c r="L54" s="52">
        <f>D54*F54*AJ54*AK54*'Metric Summary'!$A$15</f>
        <v>0</v>
      </c>
      <c r="M54" s="52">
        <f>D54*F54*AJ54*AK54*'Metric Summary'!$A$15*'Metric Summary'!$A$17</f>
        <v>0</v>
      </c>
      <c r="N54" s="13">
        <f>L54*24*'Metric Summary'!$A$16+M54*'Metric Summary'!$A$18</f>
        <v>0</v>
      </c>
      <c r="AC54" s="6"/>
      <c r="AE54" t="s">
        <v>155</v>
      </c>
      <c r="AF54" t="s">
        <v>171</v>
      </c>
      <c r="AG54">
        <v>1</v>
      </c>
      <c r="AH54">
        <v>4</v>
      </c>
      <c r="AI54">
        <v>0</v>
      </c>
      <c r="AL54">
        <v>804</v>
      </c>
      <c r="AM54">
        <v>800</v>
      </c>
      <c r="AN54" s="23">
        <v>0.7109375</v>
      </c>
      <c r="AO54" s="18">
        <f>250+19*AH54+D54*(23+(AL54-AM54)+AM54*(1-IF(AN54&gt;0,AN54,'Metric Summary'!$AG$2)))</f>
        <v>11172.5</v>
      </c>
      <c r="AP54">
        <f t="shared" si="39"/>
        <v>0</v>
      </c>
      <c r="AQ54">
        <f t="shared" si="38"/>
        <v>0</v>
      </c>
    </row>
    <row r="55" spans="1:43" x14ac:dyDescent="0.2">
      <c r="A55" s="14" t="s">
        <v>150</v>
      </c>
      <c r="B55" s="14" t="s">
        <v>325</v>
      </c>
      <c r="C55" t="s">
        <v>61</v>
      </c>
      <c r="D55" s="15">
        <v>5</v>
      </c>
      <c r="E55" s="6" t="s">
        <v>202</v>
      </c>
      <c r="F55" s="3">
        <f>'Metric Summary'!$C$28</f>
        <v>0</v>
      </c>
      <c r="G55" s="4">
        <f t="shared" si="34"/>
        <v>0</v>
      </c>
      <c r="H55" s="51">
        <f t="shared" si="35"/>
        <v>0</v>
      </c>
      <c r="I55" s="52">
        <f t="shared" si="36"/>
        <v>0</v>
      </c>
      <c r="J55" s="17">
        <f t="shared" si="37"/>
        <v>0</v>
      </c>
      <c r="K55" s="13">
        <f>J55*60*24*'Metric Summary'!$A$14</f>
        <v>0</v>
      </c>
      <c r="L55" s="52">
        <f>D55*F55*AJ55*AK55*'Metric Summary'!$A$15</f>
        <v>0</v>
      </c>
      <c r="M55" s="52">
        <f>D55*F55*AJ55*AK55*'Metric Summary'!$A$15*'Metric Summary'!$A$17</f>
        <v>0</v>
      </c>
      <c r="N55" s="13">
        <f>L55*24*'Metric Summary'!$A$16+M55*'Metric Summary'!$A$18</f>
        <v>0</v>
      </c>
      <c r="AC55" s="6"/>
      <c r="AE55" t="s">
        <v>62</v>
      </c>
      <c r="AF55" t="s">
        <v>171</v>
      </c>
      <c r="AG55">
        <v>1</v>
      </c>
      <c r="AH55">
        <v>4</v>
      </c>
      <c r="AI55">
        <v>0</v>
      </c>
      <c r="AL55">
        <v>94</v>
      </c>
      <c r="AM55">
        <v>82</v>
      </c>
      <c r="AN55" s="23">
        <v>1</v>
      </c>
      <c r="AO55" s="18">
        <f>250+19*AH55+D55*(23+(AL55-AM55)+AM55*(1-IF(AN55&gt;0,AN55,'Metric Summary'!$AG$2)))</f>
        <v>501</v>
      </c>
      <c r="AP55">
        <f t="shared" si="39"/>
        <v>0</v>
      </c>
      <c r="AQ55">
        <f t="shared" si="38"/>
        <v>0</v>
      </c>
    </row>
    <row r="56" spans="1:43" x14ac:dyDescent="0.2">
      <c r="A56" s="14" t="s">
        <v>150</v>
      </c>
      <c r="B56" s="14" t="s">
        <v>325</v>
      </c>
      <c r="C56" t="s">
        <v>67</v>
      </c>
      <c r="D56" s="15">
        <v>1</v>
      </c>
      <c r="E56" s="6" t="str">
        <f>IF(AF56="S","Always one row per interval","")</f>
        <v>Always one row per interval</v>
      </c>
      <c r="F56" s="3">
        <f>'Metric Summary'!$C$28</f>
        <v>0</v>
      </c>
      <c r="G56" s="4">
        <f t="shared" si="34"/>
        <v>0</v>
      </c>
      <c r="H56" s="51">
        <f t="shared" si="35"/>
        <v>0</v>
      </c>
      <c r="I56" s="52">
        <f t="shared" si="36"/>
        <v>0</v>
      </c>
      <c r="J56" s="17">
        <f t="shared" si="37"/>
        <v>0</v>
      </c>
      <c r="K56" s="13">
        <f>J56*60*24*'Metric Summary'!$A$14</f>
        <v>0</v>
      </c>
      <c r="L56" s="52">
        <f>D56*F56*AJ56*AK56*'Metric Summary'!$A$15</f>
        <v>0</v>
      </c>
      <c r="M56" s="52">
        <f>D56*F56*AJ56*AK56*'Metric Summary'!$A$15*'Metric Summary'!$A$17</f>
        <v>0</v>
      </c>
      <c r="N56" s="13">
        <f>L56*24*'Metric Summary'!$A$16+M56*'Metric Summary'!$A$18</f>
        <v>0</v>
      </c>
      <c r="AE56" t="s">
        <v>68</v>
      </c>
      <c r="AF56" t="s">
        <v>170</v>
      </c>
      <c r="AG56">
        <v>1</v>
      </c>
      <c r="AH56">
        <v>3</v>
      </c>
      <c r="AI56">
        <v>1</v>
      </c>
      <c r="AL56">
        <v>295</v>
      </c>
      <c r="AM56">
        <v>288</v>
      </c>
      <c r="AN56" s="23">
        <v>0.9375</v>
      </c>
      <c r="AO56" s="18">
        <f>250+19*AH56+D56*(23+(AL56-AM56)+AM56*(1-IF(AN56&gt;0,AN56,'Metric Summary'!$AG$2)))</f>
        <v>355</v>
      </c>
      <c r="AP56">
        <f t="shared" si="39"/>
        <v>0</v>
      </c>
      <c r="AQ56">
        <f t="shared" si="38"/>
        <v>0</v>
      </c>
    </row>
    <row r="57" spans="1:43" x14ac:dyDescent="0.2">
      <c r="A57" s="14" t="s">
        <v>150</v>
      </c>
      <c r="B57" s="14" t="s">
        <v>325</v>
      </c>
      <c r="C57" t="s">
        <v>69</v>
      </c>
      <c r="D57" s="15">
        <v>1</v>
      </c>
      <c r="E57" s="6" t="str">
        <f>IF(AF57="S","Always one row per interval","")</f>
        <v>Always one row per interval</v>
      </c>
      <c r="F57" s="3">
        <f>'Metric Summary'!$C$28</f>
        <v>0</v>
      </c>
      <c r="G57" s="4">
        <f t="shared" si="34"/>
        <v>0</v>
      </c>
      <c r="H57" s="51">
        <f t="shared" si="35"/>
        <v>0</v>
      </c>
      <c r="I57" s="52">
        <f t="shared" si="36"/>
        <v>0</v>
      </c>
      <c r="J57" s="17">
        <f t="shared" si="37"/>
        <v>0</v>
      </c>
      <c r="K57" s="13">
        <f>J57*60*24*'Metric Summary'!$A$14</f>
        <v>0</v>
      </c>
      <c r="L57" s="52">
        <f>D57*F57*AJ57*AK57*'Metric Summary'!$A$15</f>
        <v>0</v>
      </c>
      <c r="M57" s="52">
        <f>D57*F57*AJ57*AK57*'Metric Summary'!$A$15*'Metric Summary'!$A$17</f>
        <v>0</v>
      </c>
      <c r="N57" s="13">
        <f>L57*24*'Metric Summary'!$A$16+M57*'Metric Summary'!$A$18</f>
        <v>0</v>
      </c>
      <c r="AE57" t="s">
        <v>70</v>
      </c>
      <c r="AF57" t="s">
        <v>170</v>
      </c>
      <c r="AG57">
        <v>1</v>
      </c>
      <c r="AH57">
        <v>5</v>
      </c>
      <c r="AI57">
        <v>0</v>
      </c>
      <c r="AL57">
        <v>353</v>
      </c>
      <c r="AM57">
        <v>338</v>
      </c>
      <c r="AN57" s="23">
        <v>0.72265625</v>
      </c>
      <c r="AO57" s="18">
        <f>250+19*AH57+D57*(23+(AL57-AM57)+AM57*(1-IF(AN57&gt;0,AN57,'Metric Summary'!$AG$2)))</f>
        <v>476.7421875</v>
      </c>
      <c r="AP57">
        <f t="shared" si="39"/>
        <v>0</v>
      </c>
      <c r="AQ57">
        <f t="shared" si="38"/>
        <v>0</v>
      </c>
    </row>
    <row r="58" spans="1:43" x14ac:dyDescent="0.2">
      <c r="A58" s="14" t="s">
        <v>150</v>
      </c>
      <c r="B58" s="14" t="s">
        <v>325</v>
      </c>
      <c r="C58" t="s">
        <v>59</v>
      </c>
      <c r="D58" s="15">
        <v>3</v>
      </c>
      <c r="E58" s="6" t="s">
        <v>201</v>
      </c>
      <c r="F58" s="3">
        <f>'Metric Summary'!$C$28</f>
        <v>0</v>
      </c>
      <c r="G58" s="4">
        <f t="shared" si="34"/>
        <v>0</v>
      </c>
      <c r="H58" s="51">
        <f t="shared" si="35"/>
        <v>0</v>
      </c>
      <c r="I58" s="52">
        <f t="shared" si="36"/>
        <v>0</v>
      </c>
      <c r="J58" s="17">
        <f t="shared" si="37"/>
        <v>0</v>
      </c>
      <c r="K58" s="13">
        <f>J58*60*24*'Metric Summary'!$A$14</f>
        <v>0</v>
      </c>
      <c r="L58" s="52">
        <f>D58*F58*AJ58*AK58*'Metric Summary'!$A$15</f>
        <v>0</v>
      </c>
      <c r="M58" s="52">
        <f>D58*F58*AJ58*AK58*'Metric Summary'!$A$15*'Metric Summary'!$A$17</f>
        <v>0</v>
      </c>
      <c r="N58" s="13">
        <f>L58*24*'Metric Summary'!$A$16+M58*'Metric Summary'!$A$18</f>
        <v>0</v>
      </c>
      <c r="AE58" t="s">
        <v>60</v>
      </c>
      <c r="AF58" t="s">
        <v>171</v>
      </c>
      <c r="AG58">
        <v>1</v>
      </c>
      <c r="AH58">
        <v>5</v>
      </c>
      <c r="AI58">
        <v>1</v>
      </c>
      <c r="AL58">
        <v>309</v>
      </c>
      <c r="AM58">
        <v>288</v>
      </c>
      <c r="AN58" s="23">
        <v>0.79125000000000001</v>
      </c>
      <c r="AO58" s="18">
        <f>250+19*AH58+D58*(23+(AL58-AM58)+AM58*(1-IF(AN58&gt;0,AN58,'Metric Summary'!$AG$2)))</f>
        <v>657.36</v>
      </c>
      <c r="AP58">
        <f t="shared" si="39"/>
        <v>0</v>
      </c>
      <c r="AQ58">
        <f t="shared" si="38"/>
        <v>0</v>
      </c>
    </row>
    <row r="59" spans="1:43" x14ac:dyDescent="0.2">
      <c r="A59" s="14" t="s">
        <v>150</v>
      </c>
      <c r="B59" s="14" t="s">
        <v>325</v>
      </c>
      <c r="C59" t="s">
        <v>55</v>
      </c>
      <c r="D59" s="15">
        <v>3</v>
      </c>
      <c r="E59" s="6" t="s">
        <v>199</v>
      </c>
      <c r="F59" s="3">
        <f>'Metric Summary'!$C$28</f>
        <v>0</v>
      </c>
      <c r="G59" s="4">
        <f t="shared" si="34"/>
        <v>0</v>
      </c>
      <c r="H59" s="51">
        <f t="shared" si="35"/>
        <v>0</v>
      </c>
      <c r="I59" s="52">
        <f t="shared" si="36"/>
        <v>0</v>
      </c>
      <c r="J59" s="17">
        <f t="shared" si="37"/>
        <v>0</v>
      </c>
      <c r="K59" s="13">
        <f>J59*60*24*'Metric Summary'!$A$14</f>
        <v>0</v>
      </c>
      <c r="L59" s="52">
        <f>D59*F59*AJ59*AK59*'Metric Summary'!$A$15</f>
        <v>0</v>
      </c>
      <c r="M59" s="52">
        <f>D59*F59*AJ59*AK59*'Metric Summary'!$A$15*'Metric Summary'!$A$17</f>
        <v>0</v>
      </c>
      <c r="N59" s="13">
        <f>L59*24*'Metric Summary'!$A$16+M59*'Metric Summary'!$A$18</f>
        <v>0</v>
      </c>
      <c r="AE59" t="s">
        <v>56</v>
      </c>
      <c r="AF59" t="s">
        <v>171</v>
      </c>
      <c r="AG59">
        <v>1</v>
      </c>
      <c r="AH59">
        <v>6</v>
      </c>
      <c r="AI59">
        <v>1</v>
      </c>
      <c r="AL59">
        <v>566</v>
      </c>
      <c r="AM59">
        <v>544</v>
      </c>
      <c r="AN59" s="23">
        <v>0.8046875</v>
      </c>
      <c r="AO59" s="18">
        <f>250+19*AH59+D59*(23+(AL59-AM59)+AM59*(1-IF(AN59&gt;0,AN59,'Metric Summary'!$AG$2)))</f>
        <v>817.75</v>
      </c>
      <c r="AP59">
        <f t="shared" si="39"/>
        <v>0</v>
      </c>
      <c r="AQ59">
        <f t="shared" si="38"/>
        <v>0</v>
      </c>
    </row>
    <row r="60" spans="1:43" x14ac:dyDescent="0.2">
      <c r="A60" s="14" t="s">
        <v>150</v>
      </c>
      <c r="B60" s="14" t="s">
        <v>325</v>
      </c>
      <c r="C60" t="s">
        <v>247</v>
      </c>
      <c r="D60" s="15">
        <v>1</v>
      </c>
      <c r="E60" s="6" t="s">
        <v>206</v>
      </c>
      <c r="F60" s="3">
        <f>'Metric Summary'!$C$28</f>
        <v>0</v>
      </c>
      <c r="G60" s="4">
        <f t="shared" si="34"/>
        <v>0</v>
      </c>
      <c r="H60" s="51">
        <f t="shared" si="35"/>
        <v>0</v>
      </c>
      <c r="I60" s="52">
        <f t="shared" si="36"/>
        <v>0</v>
      </c>
      <c r="J60" s="17">
        <f t="shared" si="37"/>
        <v>0</v>
      </c>
      <c r="K60" s="13">
        <f>J60*60*24*'Metric Summary'!$A$14</f>
        <v>0</v>
      </c>
      <c r="L60" s="52">
        <f>D60*F60*AJ60*AK60*'Metric Summary'!$A$15</f>
        <v>0</v>
      </c>
      <c r="M60" s="52">
        <f>D60*F60*AJ60*AK60*'Metric Summary'!$A$15*'Metric Summary'!$A$17</f>
        <v>0</v>
      </c>
      <c r="N60" s="13">
        <f>L60*24*'Metric Summary'!$A$16+M60*'Metric Summary'!$A$18</f>
        <v>0</v>
      </c>
      <c r="AE60" t="s">
        <v>250</v>
      </c>
      <c r="AF60" t="s">
        <v>171</v>
      </c>
      <c r="AG60">
        <v>1</v>
      </c>
      <c r="AH60">
        <v>5</v>
      </c>
      <c r="AI60">
        <v>0</v>
      </c>
      <c r="AL60">
        <v>451</v>
      </c>
      <c r="AM60">
        <v>446</v>
      </c>
      <c r="AN60" s="23">
        <v>0.8046875</v>
      </c>
      <c r="AO60" s="18">
        <f>250+19*AH60+D60*(23+(AL60-AM60)+AM60*(1-IF(AN60&gt;0,AN60,'Metric Summary'!$AG$2)))</f>
        <v>460.109375</v>
      </c>
      <c r="AP60">
        <f t="shared" si="39"/>
        <v>0</v>
      </c>
      <c r="AQ60">
        <f t="shared" si="38"/>
        <v>0</v>
      </c>
    </row>
    <row r="61" spans="1:43" x14ac:dyDescent="0.2">
      <c r="A61" s="14" t="s">
        <v>150</v>
      </c>
      <c r="B61" s="14" t="s">
        <v>325</v>
      </c>
      <c r="C61" t="s">
        <v>71</v>
      </c>
      <c r="D61" s="15">
        <v>1</v>
      </c>
      <c r="E61" s="6" t="str">
        <f>IF(AF61="S","Always one row per interval","")</f>
        <v>Always one row per interval</v>
      </c>
      <c r="F61" s="3">
        <f>'Metric Summary'!$C$28</f>
        <v>0</v>
      </c>
      <c r="G61" s="4">
        <f t="shared" si="34"/>
        <v>0</v>
      </c>
      <c r="H61" s="51">
        <f t="shared" si="35"/>
        <v>0</v>
      </c>
      <c r="I61" s="52">
        <f t="shared" si="36"/>
        <v>0</v>
      </c>
      <c r="J61" s="17">
        <f t="shared" si="37"/>
        <v>0</v>
      </c>
      <c r="K61" s="13">
        <f>J61*60*24*'Metric Summary'!$A$14</f>
        <v>0</v>
      </c>
      <c r="L61" s="52">
        <f>D61*F61*AJ61*AK61*'Metric Summary'!$A$15</f>
        <v>0</v>
      </c>
      <c r="M61" s="52">
        <f>D61*F61*AJ61*AK61*'Metric Summary'!$A$15*'Metric Summary'!$A$17</f>
        <v>0</v>
      </c>
      <c r="N61" s="13">
        <f>L61*24*'Metric Summary'!$A$16+M61*'Metric Summary'!$A$18</f>
        <v>0</v>
      </c>
      <c r="AE61" t="s">
        <v>72</v>
      </c>
      <c r="AF61" t="s">
        <v>170</v>
      </c>
      <c r="AG61">
        <v>1</v>
      </c>
      <c r="AH61">
        <v>3</v>
      </c>
      <c r="AI61">
        <v>1</v>
      </c>
      <c r="AL61">
        <v>295</v>
      </c>
      <c r="AM61">
        <v>288</v>
      </c>
      <c r="AN61" s="23">
        <v>0.95703125</v>
      </c>
      <c r="AO61" s="18">
        <f>250+19*AH61+D61*(23+(AL61-AM61)+AM61*(1-IF(AN61&gt;0,AN61,'Metric Summary'!$AG$2)))</f>
        <v>349.375</v>
      </c>
      <c r="AP61">
        <f t="shared" si="39"/>
        <v>0</v>
      </c>
      <c r="AQ61">
        <f t="shared" si="38"/>
        <v>0</v>
      </c>
    </row>
    <row r="62" spans="1:43" ht="12" customHeight="1" x14ac:dyDescent="0.2">
      <c r="A62" s="14" t="s">
        <v>150</v>
      </c>
      <c r="B62" s="14" t="s">
        <v>325</v>
      </c>
      <c r="C62" t="s">
        <v>149</v>
      </c>
      <c r="D62" s="15">
        <v>2</v>
      </c>
      <c r="E62" s="6" t="s">
        <v>205</v>
      </c>
      <c r="F62" s="3">
        <f>'Metric Summary'!$C$28</f>
        <v>0</v>
      </c>
      <c r="G62" s="4">
        <f t="shared" si="34"/>
        <v>0</v>
      </c>
      <c r="H62" s="51">
        <f t="shared" si="35"/>
        <v>0</v>
      </c>
      <c r="I62" s="52">
        <f t="shared" si="36"/>
        <v>0</v>
      </c>
      <c r="J62" s="17">
        <f t="shared" si="37"/>
        <v>0</v>
      </c>
      <c r="K62" s="13">
        <f>J62*60*24*'Metric Summary'!$A$14</f>
        <v>0</v>
      </c>
      <c r="L62" s="52">
        <f>D62*F62*AJ62*AK62*'Metric Summary'!$A$15</f>
        <v>0</v>
      </c>
      <c r="M62" s="52">
        <f>D62*F62*AJ62*AK62*'Metric Summary'!$A$15*'Metric Summary'!$A$17</f>
        <v>0</v>
      </c>
      <c r="N62" s="13">
        <f>L62*24*'Metric Summary'!$A$16+M62*'Metric Summary'!$A$18</f>
        <v>0</v>
      </c>
      <c r="AE62" t="s">
        <v>156</v>
      </c>
      <c r="AF62" t="s">
        <v>171</v>
      </c>
      <c r="AG62">
        <v>8</v>
      </c>
      <c r="AH62">
        <v>5</v>
      </c>
      <c r="AI62">
        <v>2</v>
      </c>
      <c r="AL62">
        <v>309</v>
      </c>
      <c r="AM62">
        <v>288</v>
      </c>
      <c r="AN62" s="23">
        <v>0.828125</v>
      </c>
      <c r="AO62" s="18">
        <f>250+19*AH62+D62*(23+(AL62-AM62)+AM62*(1-IF(AN62&gt;0,AN62,'Metric Summary'!$AG$2)))</f>
        <v>532</v>
      </c>
      <c r="AP62">
        <f t="shared" si="39"/>
        <v>0</v>
      </c>
      <c r="AQ62">
        <f t="shared" si="38"/>
        <v>0</v>
      </c>
    </row>
    <row r="63" spans="1:43" ht="12" customHeight="1" x14ac:dyDescent="0.2">
      <c r="A63" s="14" t="s">
        <v>150</v>
      </c>
      <c r="B63" s="14" t="s">
        <v>325</v>
      </c>
      <c r="C63" t="s">
        <v>304</v>
      </c>
      <c r="D63" s="15">
        <v>2</v>
      </c>
      <c r="E63" s="6" t="s">
        <v>205</v>
      </c>
      <c r="F63" s="3">
        <f>'Metric Summary'!$C$28</f>
        <v>0</v>
      </c>
      <c r="G63" s="4">
        <f t="shared" si="34"/>
        <v>0</v>
      </c>
      <c r="H63" s="51">
        <f t="shared" si="35"/>
        <v>0</v>
      </c>
      <c r="I63" s="52">
        <f t="shared" si="36"/>
        <v>0</v>
      </c>
      <c r="J63" s="17">
        <f t="shared" si="37"/>
        <v>0</v>
      </c>
      <c r="K63" s="13">
        <f>J63*60*24*'Metric Summary'!$A$14</f>
        <v>0</v>
      </c>
      <c r="L63" s="52">
        <f>D63*F63*AJ63*AK63*'Metric Summary'!$A$15</f>
        <v>0</v>
      </c>
      <c r="M63" s="52">
        <f>D63*F63*AJ63*AK63*'Metric Summary'!$A$15*'Metric Summary'!$A$17</f>
        <v>0</v>
      </c>
      <c r="N63" s="13">
        <f>L63*24*'Metric Summary'!$A$16+M63*'Metric Summary'!$A$18</f>
        <v>0</v>
      </c>
      <c r="AE63" t="s">
        <v>305</v>
      </c>
      <c r="AF63" t="s">
        <v>171</v>
      </c>
      <c r="AG63">
        <v>8</v>
      </c>
      <c r="AH63">
        <v>6</v>
      </c>
      <c r="AI63">
        <v>0</v>
      </c>
      <c r="AL63">
        <v>582</v>
      </c>
      <c r="AM63">
        <v>576</v>
      </c>
      <c r="AN63" s="23">
        <v>0.828125</v>
      </c>
      <c r="AO63" s="18">
        <f>250+19*AH63+D63*(23+(AL63-AM63)+AM63*(1-IF(AN63&gt;0,AN63,'Metric Summary'!$AG$2)))</f>
        <v>620</v>
      </c>
      <c r="AP63">
        <f t="shared" si="39"/>
        <v>0</v>
      </c>
      <c r="AQ63">
        <f t="shared" si="38"/>
        <v>0</v>
      </c>
    </row>
    <row r="64" spans="1:43" x14ac:dyDescent="0.2">
      <c r="A64" s="14" t="s">
        <v>150</v>
      </c>
      <c r="B64" s="14" t="s">
        <v>325</v>
      </c>
      <c r="C64" t="s">
        <v>65</v>
      </c>
      <c r="D64" s="15">
        <v>4</v>
      </c>
      <c r="E64" s="6" t="s">
        <v>203</v>
      </c>
      <c r="F64" s="3">
        <f>'Metric Summary'!$C$28</f>
        <v>0</v>
      </c>
      <c r="G64" s="4">
        <f t="shared" si="34"/>
        <v>0</v>
      </c>
      <c r="H64" s="51">
        <f t="shared" si="35"/>
        <v>0</v>
      </c>
      <c r="I64" s="52">
        <f t="shared" si="36"/>
        <v>0</v>
      </c>
      <c r="J64" s="17">
        <f t="shared" si="37"/>
        <v>0</v>
      </c>
      <c r="K64" s="13">
        <f>J64*60*24*'Metric Summary'!$A$14</f>
        <v>0</v>
      </c>
      <c r="L64" s="52">
        <f>D64*F64*AJ64*AK64*'Metric Summary'!$A$15</f>
        <v>0</v>
      </c>
      <c r="M64" s="52">
        <f>D64*F64*AJ64*AK64*'Metric Summary'!$A$15*'Metric Summary'!$A$17</f>
        <v>0</v>
      </c>
      <c r="N64" s="13">
        <f>L64*24*'Metric Summary'!$A$16+M64*'Metric Summary'!$A$18</f>
        <v>0</v>
      </c>
      <c r="AE64" t="s">
        <v>66</v>
      </c>
      <c r="AF64" t="s">
        <v>171</v>
      </c>
      <c r="AG64">
        <v>1</v>
      </c>
      <c r="AH64">
        <v>5</v>
      </c>
      <c r="AI64">
        <v>1</v>
      </c>
      <c r="AL64">
        <v>325</v>
      </c>
      <c r="AM64">
        <v>308</v>
      </c>
      <c r="AN64" s="23">
        <v>0.9756756756756757</v>
      </c>
      <c r="AO64" s="18">
        <f>250+19*AH64+D64*(23+(AL64-AM64)+AM64*(1-IF(AN64&gt;0,AN64,'Metric Summary'!$AG$2)))</f>
        <v>534.96756756756758</v>
      </c>
      <c r="AP64">
        <f t="shared" si="39"/>
        <v>0</v>
      </c>
      <c r="AQ64">
        <f t="shared" si="38"/>
        <v>0</v>
      </c>
    </row>
    <row r="65" spans="1:43" x14ac:dyDescent="0.2">
      <c r="A65" s="14" t="s">
        <v>150</v>
      </c>
      <c r="B65" s="14" t="s">
        <v>325</v>
      </c>
      <c r="C65" t="s">
        <v>63</v>
      </c>
      <c r="D65" s="15">
        <v>4</v>
      </c>
      <c r="E65" s="6" t="s">
        <v>203</v>
      </c>
      <c r="F65" s="3">
        <f>'Metric Summary'!$C$28</f>
        <v>0</v>
      </c>
      <c r="G65" s="4">
        <f t="shared" si="34"/>
        <v>0</v>
      </c>
      <c r="H65" s="51">
        <f t="shared" si="35"/>
        <v>0</v>
      </c>
      <c r="I65" s="52">
        <f t="shared" si="36"/>
        <v>0</v>
      </c>
      <c r="J65" s="17">
        <f t="shared" si="37"/>
        <v>0</v>
      </c>
      <c r="K65" s="13">
        <f>J65*60*24*'Metric Summary'!$A$14</f>
        <v>0</v>
      </c>
      <c r="L65" s="52">
        <f>D65*F65*AJ65*AK65*'Metric Summary'!$A$15</f>
        <v>0</v>
      </c>
      <c r="M65" s="52">
        <f>D65*F65*AJ65*AK65*'Metric Summary'!$A$15*'Metric Summary'!$A$17</f>
        <v>0</v>
      </c>
      <c r="N65" s="13">
        <f>L65*24*'Metric Summary'!$A$16+M65*'Metric Summary'!$A$18</f>
        <v>0</v>
      </c>
      <c r="AE65" t="s">
        <v>64</v>
      </c>
      <c r="AF65" t="s">
        <v>171</v>
      </c>
      <c r="AG65">
        <v>1</v>
      </c>
      <c r="AH65">
        <v>5</v>
      </c>
      <c r="AI65">
        <v>1</v>
      </c>
      <c r="AL65">
        <v>325</v>
      </c>
      <c r="AM65">
        <v>308</v>
      </c>
      <c r="AN65" s="23">
        <v>0.92728136882129275</v>
      </c>
      <c r="AO65" s="18">
        <f>250+19*AH65+D65*(23+(AL65-AM65)+AM65*(1-IF(AN65&gt;0,AN65,'Metric Summary'!$AG$2)))</f>
        <v>594.58935361216732</v>
      </c>
      <c r="AP65">
        <f t="shared" si="39"/>
        <v>0</v>
      </c>
      <c r="AQ65">
        <f t="shared" si="38"/>
        <v>0</v>
      </c>
    </row>
    <row r="66" spans="1:43" x14ac:dyDescent="0.2">
      <c r="A66" s="14" t="s">
        <v>150</v>
      </c>
      <c r="B66" s="14" t="s">
        <v>325</v>
      </c>
      <c r="C66" t="s">
        <v>179</v>
      </c>
      <c r="D66" s="15">
        <v>1</v>
      </c>
      <c r="E66" s="6" t="s">
        <v>206</v>
      </c>
      <c r="F66" s="3">
        <f>'Metric Summary'!$C$28</f>
        <v>0</v>
      </c>
      <c r="G66" s="4">
        <f t="shared" si="34"/>
        <v>0</v>
      </c>
      <c r="H66" s="51">
        <f t="shared" si="35"/>
        <v>0</v>
      </c>
      <c r="I66" s="52">
        <f t="shared" si="36"/>
        <v>0</v>
      </c>
      <c r="J66" s="17">
        <f t="shared" si="37"/>
        <v>0</v>
      </c>
      <c r="K66" s="13">
        <f>J66*60*24*'Metric Summary'!$A$14</f>
        <v>0</v>
      </c>
      <c r="L66" s="52">
        <f>D66*F66*AJ66*AK66*'Metric Summary'!$A$15</f>
        <v>0</v>
      </c>
      <c r="M66" s="52">
        <f>D66*F66*AJ66*AK66*'Metric Summary'!$A$15*'Metric Summary'!$A$17</f>
        <v>0</v>
      </c>
      <c r="N66" s="13">
        <f>L66*24*'Metric Summary'!$A$16+M66*'Metric Summary'!$A$18</f>
        <v>0</v>
      </c>
      <c r="AE66" t="s">
        <v>178</v>
      </c>
      <c r="AF66" t="s">
        <v>171</v>
      </c>
      <c r="AG66">
        <v>1</v>
      </c>
      <c r="AH66">
        <v>3</v>
      </c>
      <c r="AI66">
        <v>1</v>
      </c>
      <c r="AL66">
        <v>295</v>
      </c>
      <c r="AM66">
        <v>288</v>
      </c>
      <c r="AN66" s="23">
        <v>0.72265625</v>
      </c>
      <c r="AO66" s="18">
        <f>250+19*AH66+D66*(23+(AL66-AM66)+AM66*(1-IF(AN66&gt;0,AN66,'Metric Summary'!$AG$2)))</f>
        <v>416.875</v>
      </c>
      <c r="AP66">
        <f t="shared" si="39"/>
        <v>0</v>
      </c>
      <c r="AQ66">
        <f t="shared" si="38"/>
        <v>0</v>
      </c>
    </row>
    <row r="67" spans="1:43" x14ac:dyDescent="0.2">
      <c r="A67" s="14" t="s">
        <v>150</v>
      </c>
      <c r="B67" s="14" t="s">
        <v>325</v>
      </c>
      <c r="C67" t="s">
        <v>148</v>
      </c>
      <c r="D67" s="15">
        <v>5</v>
      </c>
      <c r="E67" s="6" t="s">
        <v>200</v>
      </c>
      <c r="F67" s="3">
        <f>'Metric Summary'!$C$28</f>
        <v>0</v>
      </c>
      <c r="G67" s="4">
        <f t="shared" si="34"/>
        <v>0</v>
      </c>
      <c r="H67" s="51">
        <f t="shared" si="35"/>
        <v>0</v>
      </c>
      <c r="I67" s="52">
        <f t="shared" si="36"/>
        <v>0</v>
      </c>
      <c r="J67" s="17">
        <f t="shared" si="37"/>
        <v>0</v>
      </c>
      <c r="K67" s="13">
        <f>J67*60*24*'Metric Summary'!$A$14</f>
        <v>0</v>
      </c>
      <c r="L67" s="52">
        <f>D67*F67*AJ67*AK67*'Metric Summary'!$A$15</f>
        <v>0</v>
      </c>
      <c r="M67" s="52">
        <f>D67*F67*AJ67*AK67*'Metric Summary'!$A$15*'Metric Summary'!$A$17</f>
        <v>0</v>
      </c>
      <c r="N67" s="13">
        <f>L67*24*'Metric Summary'!$A$16+M67*'Metric Summary'!$A$18</f>
        <v>0</v>
      </c>
      <c r="AE67" t="s">
        <v>157</v>
      </c>
      <c r="AF67" t="s">
        <v>171</v>
      </c>
      <c r="AG67">
        <v>1</v>
      </c>
      <c r="AH67">
        <v>4</v>
      </c>
      <c r="AI67">
        <v>1</v>
      </c>
      <c r="AL67">
        <v>300</v>
      </c>
      <c r="AM67">
        <v>288</v>
      </c>
      <c r="AN67" s="23">
        <v>0.82734375000000004</v>
      </c>
      <c r="AO67" s="18">
        <f>250+19*AH67+D67*(23+(AL67-AM67)+AM67*(1-IF(AN67&gt;0,AN67,'Metric Summary'!$AG$2)))</f>
        <v>749.625</v>
      </c>
      <c r="AP67">
        <f t="shared" si="39"/>
        <v>0</v>
      </c>
      <c r="AQ67">
        <f t="shared" si="38"/>
        <v>0</v>
      </c>
    </row>
    <row r="68" spans="1:43" x14ac:dyDescent="0.2">
      <c r="A68" s="14" t="s">
        <v>150</v>
      </c>
      <c r="B68" s="14" t="s">
        <v>325</v>
      </c>
      <c r="C68" t="s">
        <v>57</v>
      </c>
      <c r="D68" s="15">
        <v>13</v>
      </c>
      <c r="E68" s="6" t="s">
        <v>200</v>
      </c>
      <c r="F68" s="3">
        <f>'Metric Summary'!$C$28</f>
        <v>0</v>
      </c>
      <c r="G68" s="4">
        <f t="shared" si="34"/>
        <v>0</v>
      </c>
      <c r="H68" s="51">
        <f t="shared" si="35"/>
        <v>0</v>
      </c>
      <c r="I68" s="52">
        <f t="shared" si="36"/>
        <v>0</v>
      </c>
      <c r="J68" s="17">
        <f t="shared" si="37"/>
        <v>0</v>
      </c>
      <c r="K68" s="13">
        <f>J68*60*24*'Metric Summary'!$A$14</f>
        <v>0</v>
      </c>
      <c r="L68" s="52">
        <f>D68*F68*AJ68*AK68*'Metric Summary'!$A$15</f>
        <v>0</v>
      </c>
      <c r="M68" s="52">
        <f>D68*F68*AJ68*AK68*'Metric Summary'!$A$15*'Metric Summary'!$A$17</f>
        <v>0</v>
      </c>
      <c r="N68" s="13">
        <f>L68*24*'Metric Summary'!$A$16+M68*'Metric Summary'!$A$18</f>
        <v>0</v>
      </c>
      <c r="AE68" t="s">
        <v>58</v>
      </c>
      <c r="AF68" t="s">
        <v>171</v>
      </c>
      <c r="AG68">
        <v>1</v>
      </c>
      <c r="AH68">
        <v>7</v>
      </c>
      <c r="AI68">
        <v>0</v>
      </c>
      <c r="AL68">
        <v>613</v>
      </c>
      <c r="AM68">
        <v>594</v>
      </c>
      <c r="AN68" s="23">
        <v>0.625</v>
      </c>
      <c r="AO68" s="18">
        <f>250+19*AH68+D68*(23+(AL68-AM68)+AM68*(1-IF(AN68&gt;0,AN68,'Metric Summary'!$AG$2)))</f>
        <v>3824.75</v>
      </c>
      <c r="AP68">
        <f t="shared" si="39"/>
        <v>0</v>
      </c>
      <c r="AQ68">
        <f t="shared" si="38"/>
        <v>0</v>
      </c>
    </row>
    <row r="69" spans="1:43" x14ac:dyDescent="0.2">
      <c r="A69" s="14" t="s">
        <v>150</v>
      </c>
      <c r="B69" s="14" t="s">
        <v>325</v>
      </c>
      <c r="C69" t="s">
        <v>147</v>
      </c>
      <c r="D69" s="15">
        <v>5</v>
      </c>
      <c r="E69" s="6" t="s">
        <v>197</v>
      </c>
      <c r="F69" s="3">
        <f>'Metric Summary'!$C$28</f>
        <v>0</v>
      </c>
      <c r="G69" s="4">
        <f t="shared" si="34"/>
        <v>0</v>
      </c>
      <c r="H69" s="51">
        <f t="shared" si="35"/>
        <v>0</v>
      </c>
      <c r="I69" s="52">
        <f t="shared" si="36"/>
        <v>0</v>
      </c>
      <c r="J69" s="17">
        <f t="shared" si="37"/>
        <v>0</v>
      </c>
      <c r="K69" s="13">
        <f>J69*60*24*'Metric Summary'!$A$14</f>
        <v>0</v>
      </c>
      <c r="L69" s="52">
        <f>D69*F69*AJ69*AK69*'Metric Summary'!$A$15</f>
        <v>0</v>
      </c>
      <c r="M69" s="52">
        <f>D69*F69*AJ69*AK69*'Metric Summary'!$A$15*'Metric Summary'!$A$17</f>
        <v>0</v>
      </c>
      <c r="N69" s="13">
        <f>L69*24*'Metric Summary'!$A$16+M69*'Metric Summary'!$A$18</f>
        <v>0</v>
      </c>
      <c r="AE69" t="s">
        <v>158</v>
      </c>
      <c r="AF69" t="s">
        <v>171</v>
      </c>
      <c r="AG69">
        <v>8</v>
      </c>
      <c r="AH69">
        <v>4</v>
      </c>
      <c r="AI69">
        <v>1</v>
      </c>
      <c r="AL69">
        <v>300</v>
      </c>
      <c r="AM69">
        <v>288</v>
      </c>
      <c r="AN69" s="23">
        <v>0.83671874999999996</v>
      </c>
      <c r="AO69" s="18">
        <f>250+19*AH69+D69*(23+(AL69-AM69)+AM69*(1-IF(AN69&gt;0,AN69,'Metric Summary'!$AG$2)))</f>
        <v>736.125</v>
      </c>
      <c r="AP69">
        <f t="shared" si="39"/>
        <v>0</v>
      </c>
      <c r="AQ69">
        <f t="shared" si="38"/>
        <v>0</v>
      </c>
    </row>
    <row r="70" spans="1:43" x14ac:dyDescent="0.2">
      <c r="A70" s="14" t="s">
        <v>150</v>
      </c>
      <c r="B70" s="14" t="s">
        <v>325</v>
      </c>
      <c r="C70" t="s">
        <v>73</v>
      </c>
      <c r="D70" s="15">
        <v>1</v>
      </c>
      <c r="E70" s="6" t="str">
        <f>IF(AF70="S","Always one row per interval","")</f>
        <v>Always one row per interval</v>
      </c>
      <c r="F70" s="3">
        <f>'Metric Summary'!$C$28</f>
        <v>0</v>
      </c>
      <c r="G70" s="4">
        <f t="shared" si="34"/>
        <v>0</v>
      </c>
      <c r="H70" s="51">
        <f t="shared" si="35"/>
        <v>0</v>
      </c>
      <c r="I70" s="52">
        <f t="shared" si="36"/>
        <v>0</v>
      </c>
      <c r="J70" s="17">
        <f t="shared" si="37"/>
        <v>0</v>
      </c>
      <c r="K70" s="13">
        <f>J70*60*24*'Metric Summary'!$A$14</f>
        <v>0</v>
      </c>
      <c r="L70" s="52">
        <f>D70*F70*AJ70*AK70*'Metric Summary'!$A$15</f>
        <v>0</v>
      </c>
      <c r="M70" s="52">
        <f>D70*F70*AJ70*AK70*'Metric Summary'!$A$15*'Metric Summary'!$A$17</f>
        <v>0</v>
      </c>
      <c r="N70" s="13">
        <f>L70*24*'Metric Summary'!$A$16+M70*'Metric Summary'!$A$18</f>
        <v>0</v>
      </c>
      <c r="AE70" t="s">
        <v>74</v>
      </c>
      <c r="AF70" t="s">
        <v>170</v>
      </c>
      <c r="AG70">
        <v>1</v>
      </c>
      <c r="AH70">
        <v>4</v>
      </c>
      <c r="AI70">
        <v>2</v>
      </c>
      <c r="AL70">
        <v>304</v>
      </c>
      <c r="AM70">
        <v>288</v>
      </c>
      <c r="AN70" s="23">
        <v>0.9296875</v>
      </c>
      <c r="AO70" s="18">
        <f>250+19*AH70+D70*(23+(AL70-AM70)+AM70*(1-IF(AN70&gt;0,AN70,'Metric Summary'!$AG$2)))</f>
        <v>385.25</v>
      </c>
      <c r="AP70">
        <f t="shared" si="39"/>
        <v>0</v>
      </c>
      <c r="AQ70">
        <f t="shared" si="38"/>
        <v>0</v>
      </c>
    </row>
    <row r="71" spans="1:43" x14ac:dyDescent="0.2">
      <c r="A71" s="14" t="s">
        <v>150</v>
      </c>
      <c r="B71" s="14" t="s">
        <v>325</v>
      </c>
      <c r="C71" t="s">
        <v>248</v>
      </c>
      <c r="D71" s="15">
        <v>1</v>
      </c>
      <c r="E71" s="6" t="str">
        <f>IF(AF71="S","Always one row per interval","")</f>
        <v>Always one row per interval</v>
      </c>
      <c r="F71" s="3">
        <f>'Metric Summary'!$C$28</f>
        <v>0</v>
      </c>
      <c r="G71" s="4">
        <f t="shared" si="34"/>
        <v>0</v>
      </c>
      <c r="H71" s="51">
        <f t="shared" si="35"/>
        <v>0</v>
      </c>
      <c r="I71" s="52">
        <f t="shared" si="36"/>
        <v>0</v>
      </c>
      <c r="J71" s="17">
        <f t="shared" si="37"/>
        <v>0</v>
      </c>
      <c r="K71" s="13">
        <f>J71*60*24*'Metric Summary'!$A$14</f>
        <v>0</v>
      </c>
      <c r="L71" s="52">
        <f>D71*F71*AJ71*AK71*'Metric Summary'!$A$15</f>
        <v>0</v>
      </c>
      <c r="M71" s="52">
        <f>D71*F71*AJ71*AK71*'Metric Summary'!$A$15*'Metric Summary'!$A$17</f>
        <v>0</v>
      </c>
      <c r="N71" s="13">
        <f>L71*24*'Metric Summary'!$A$16+M71*'Metric Summary'!$A$18</f>
        <v>0</v>
      </c>
      <c r="AE71" t="s">
        <v>251</v>
      </c>
      <c r="AF71" t="s">
        <v>170</v>
      </c>
      <c r="AG71">
        <v>1</v>
      </c>
      <c r="AH71">
        <v>8</v>
      </c>
      <c r="AI71">
        <v>6</v>
      </c>
      <c r="AL71">
        <v>344</v>
      </c>
      <c r="AM71">
        <v>288</v>
      </c>
      <c r="AN71" s="23">
        <v>0.9296875</v>
      </c>
      <c r="AO71" s="18">
        <f>250+19*AH71+D71*(23+(AL71-AM71)+AM71*(1-IF(AN71&gt;0,AN71,'Metric Summary'!$AG$2)))</f>
        <v>501.25</v>
      </c>
      <c r="AP71">
        <f t="shared" si="39"/>
        <v>0</v>
      </c>
      <c r="AQ71">
        <f t="shared" si="38"/>
        <v>0</v>
      </c>
    </row>
    <row r="72" spans="1:43" x14ac:dyDescent="0.2">
      <c r="A72" s="14" t="s">
        <v>150</v>
      </c>
      <c r="B72" s="14" t="s">
        <v>325</v>
      </c>
      <c r="C72" t="s">
        <v>249</v>
      </c>
      <c r="D72" s="15">
        <v>6000</v>
      </c>
      <c r="E72" s="6" t="s">
        <v>271</v>
      </c>
      <c r="F72" s="3">
        <f>'Metric Summary'!$C$28</f>
        <v>0</v>
      </c>
      <c r="G72" s="4">
        <f t="shared" si="34"/>
        <v>0</v>
      </c>
      <c r="H72" s="51">
        <f t="shared" si="35"/>
        <v>0</v>
      </c>
      <c r="I72" s="52">
        <f t="shared" si="36"/>
        <v>0</v>
      </c>
      <c r="J72" s="17">
        <f t="shared" si="37"/>
        <v>0</v>
      </c>
      <c r="K72" s="13">
        <f>J72*60*24*'Metric Summary'!$A$14</f>
        <v>0</v>
      </c>
      <c r="L72" s="52">
        <f>D72*F72*AJ72*AK72*'Metric Summary'!$A$15</f>
        <v>0</v>
      </c>
      <c r="M72" s="52">
        <f>D72*F72*AJ72*AK72*'Metric Summary'!$A$15*'Metric Summary'!$A$17</f>
        <v>0</v>
      </c>
      <c r="N72" s="13">
        <f>L72*24*'Metric Summary'!$A$16+M72*'Metric Summary'!$A$18</f>
        <v>0</v>
      </c>
      <c r="AE72" t="s">
        <v>252</v>
      </c>
      <c r="AF72" t="s">
        <v>171</v>
      </c>
      <c r="AG72">
        <v>15</v>
      </c>
      <c r="AH72">
        <v>10</v>
      </c>
      <c r="AI72">
        <v>0</v>
      </c>
      <c r="AL72">
        <v>678</v>
      </c>
      <c r="AM72">
        <v>644</v>
      </c>
      <c r="AN72" s="23">
        <v>0.9296875</v>
      </c>
      <c r="AO72" s="18">
        <f>250+19*AH72+D72*(23+(AL72-AM72)+AM72*(1-IF(AN72&gt;0,AN72,'Metric Summary'!$AG$2)))</f>
        <v>614127.5</v>
      </c>
      <c r="AP72">
        <f t="shared" si="39"/>
        <v>0</v>
      </c>
      <c r="AQ72">
        <f t="shared" si="38"/>
        <v>0</v>
      </c>
    </row>
    <row r="73" spans="1:43" x14ac:dyDescent="0.2">
      <c r="A73" s="1" t="s">
        <v>965</v>
      </c>
      <c r="B73" s="1" t="s">
        <v>961</v>
      </c>
      <c r="C73" s="1" t="s">
        <v>966</v>
      </c>
      <c r="D73" s="15">
        <v>1</v>
      </c>
      <c r="E73" s="1" t="s">
        <v>803</v>
      </c>
      <c r="F73" s="3">
        <f>'Metric Summary'!$C$67</f>
        <v>0</v>
      </c>
      <c r="G73" s="4">
        <f t="shared" si="34"/>
        <v>0</v>
      </c>
      <c r="H73" s="51">
        <f t="shared" si="35"/>
        <v>0</v>
      </c>
      <c r="I73" s="52">
        <f t="shared" si="36"/>
        <v>0</v>
      </c>
      <c r="J73" s="17">
        <f t="shared" si="37"/>
        <v>0</v>
      </c>
      <c r="K73" s="13">
        <f>J73*60*24*'Metric Summary'!$A$14</f>
        <v>0</v>
      </c>
      <c r="L73" s="52">
        <f>D73*F73*AJ73*AK73*'Metric Summary'!$A$15</f>
        <v>0</v>
      </c>
      <c r="M73" s="52">
        <f>D73*F73*AJ73*AK73*'Metric Summary'!$A$15*'Metric Summary'!$A$17</f>
        <v>0</v>
      </c>
      <c r="N73" s="13">
        <f>L73*24*'Metric Summary'!$A$16+M73*'Metric Summary'!$A$18</f>
        <v>0</v>
      </c>
      <c r="AE73" t="s">
        <v>980</v>
      </c>
      <c r="AF73" t="s">
        <v>171</v>
      </c>
      <c r="AG73">
        <v>1</v>
      </c>
      <c r="AH73">
        <v>6</v>
      </c>
      <c r="AI73">
        <v>1</v>
      </c>
      <c r="AL73">
        <v>938</v>
      </c>
      <c r="AM73">
        <v>928</v>
      </c>
      <c r="AN73" s="23"/>
      <c r="AO73" s="18">
        <f>250+19*AH73+D73*(23+(AL73-AM73)+AM73*(1-IF(AN73&gt;0,AN73,'Metric Summary'!$AG$2)))</f>
        <v>768.2</v>
      </c>
      <c r="AP73">
        <f t="shared" si="39"/>
        <v>0</v>
      </c>
      <c r="AQ73">
        <f t="shared" si="38"/>
        <v>0</v>
      </c>
    </row>
    <row r="74" spans="1:43" x14ac:dyDescent="0.2">
      <c r="A74" s="1" t="s">
        <v>965</v>
      </c>
      <c r="B74" s="1" t="s">
        <v>961</v>
      </c>
      <c r="C74" s="1" t="s">
        <v>967</v>
      </c>
      <c r="D74" s="15">
        <v>2</v>
      </c>
      <c r="E74" s="1" t="s">
        <v>1130</v>
      </c>
      <c r="F74" s="3">
        <f>'Metric Summary'!$C$67</f>
        <v>0</v>
      </c>
      <c r="G74" s="4">
        <f t="shared" si="34"/>
        <v>0</v>
      </c>
      <c r="H74" s="51">
        <f t="shared" si="35"/>
        <v>0</v>
      </c>
      <c r="I74" s="52">
        <f t="shared" si="36"/>
        <v>0</v>
      </c>
      <c r="J74" s="17">
        <f t="shared" si="37"/>
        <v>0</v>
      </c>
      <c r="K74" s="13">
        <f>J74*60*24*'Metric Summary'!$A$14</f>
        <v>0</v>
      </c>
      <c r="L74" s="52">
        <f>D74*F74*AJ74*AK74*'Metric Summary'!$A$15</f>
        <v>0</v>
      </c>
      <c r="M74" s="52">
        <f>D74*F74*AJ74*AK74*'Metric Summary'!$A$15*'Metric Summary'!$A$17</f>
        <v>0</v>
      </c>
      <c r="N74" s="13">
        <f>L74*24*'Metric Summary'!$A$16+M74*'Metric Summary'!$A$18</f>
        <v>0</v>
      </c>
      <c r="AE74" t="s">
        <v>981</v>
      </c>
      <c r="AF74" t="s">
        <v>171</v>
      </c>
      <c r="AG74">
        <v>1</v>
      </c>
      <c r="AH74">
        <v>7</v>
      </c>
      <c r="AI74">
        <v>1</v>
      </c>
      <c r="AL74">
        <v>1195</v>
      </c>
      <c r="AM74">
        <v>1184</v>
      </c>
      <c r="AN74" s="23"/>
      <c r="AO74" s="18">
        <f>250+19*AH74+D74*(23+(AL74-AM74)+AM74*(1-IF(AN74&gt;0,AN74,'Metric Summary'!$AG$2)))</f>
        <v>1398.2</v>
      </c>
      <c r="AP74">
        <f t="shared" si="39"/>
        <v>0</v>
      </c>
      <c r="AQ74">
        <f t="shared" si="38"/>
        <v>0</v>
      </c>
    </row>
    <row r="75" spans="1:43" x14ac:dyDescent="0.2">
      <c r="A75" s="1" t="s">
        <v>965</v>
      </c>
      <c r="B75" s="1" t="s">
        <v>961</v>
      </c>
      <c r="C75" s="1" t="s">
        <v>968</v>
      </c>
      <c r="D75" s="15">
        <v>1</v>
      </c>
      <c r="E75" s="1" t="str">
        <f>IF(AF75="S","Always one row per interval","")</f>
        <v>Always one row per interval</v>
      </c>
      <c r="F75" s="3">
        <f>'Metric Summary'!$C$67</f>
        <v>0</v>
      </c>
      <c r="G75" s="4">
        <f t="shared" si="34"/>
        <v>0</v>
      </c>
      <c r="H75" s="51">
        <f t="shared" si="35"/>
        <v>0</v>
      </c>
      <c r="I75" s="52">
        <f t="shared" si="36"/>
        <v>0</v>
      </c>
      <c r="J75" s="17">
        <f t="shared" si="37"/>
        <v>0</v>
      </c>
      <c r="K75" s="13">
        <f>J75*60*24*'Metric Summary'!$A$14</f>
        <v>0</v>
      </c>
      <c r="L75" s="52">
        <f>D75*F75*AJ75*AK75*'Metric Summary'!$A$15</f>
        <v>0</v>
      </c>
      <c r="M75" s="52">
        <f>D75*F75*AJ75*AK75*'Metric Summary'!$A$15*'Metric Summary'!$A$17</f>
        <v>0</v>
      </c>
      <c r="N75" s="13">
        <f>L75*24*'Metric Summary'!$A$16+M75*'Metric Summary'!$A$18</f>
        <v>0</v>
      </c>
      <c r="AE75" t="s">
        <v>982</v>
      </c>
      <c r="AF75" t="s">
        <v>170</v>
      </c>
      <c r="AG75">
        <v>1</v>
      </c>
      <c r="AH75">
        <v>11</v>
      </c>
      <c r="AI75">
        <v>2</v>
      </c>
      <c r="AL75">
        <v>1203</v>
      </c>
      <c r="AM75">
        <v>1184</v>
      </c>
      <c r="AN75" s="23"/>
      <c r="AO75" s="18">
        <f>250+19*AH75+D75*(23+(AL75-AM75)+AM75*(1-IF(AN75&gt;0,AN75,'Metric Summary'!$AG$2)))</f>
        <v>974.6</v>
      </c>
      <c r="AP75">
        <f t="shared" si="39"/>
        <v>0</v>
      </c>
      <c r="AQ75">
        <f t="shared" si="38"/>
        <v>0</v>
      </c>
    </row>
    <row r="76" spans="1:43" x14ac:dyDescent="0.2">
      <c r="A76" s="1" t="s">
        <v>965</v>
      </c>
      <c r="B76" s="1" t="s">
        <v>961</v>
      </c>
      <c r="C76" s="1" t="s">
        <v>969</v>
      </c>
      <c r="D76" s="15">
        <v>1</v>
      </c>
      <c r="E76" s="1" t="str">
        <f>IF(AF76="S","Always one row per interval","")</f>
        <v>Always one row per interval</v>
      </c>
      <c r="F76" s="3">
        <f>'Metric Summary'!$C$67</f>
        <v>0</v>
      </c>
      <c r="G76" s="4">
        <f t="shared" si="34"/>
        <v>0</v>
      </c>
      <c r="H76" s="51">
        <f t="shared" si="35"/>
        <v>0</v>
      </c>
      <c r="I76" s="52">
        <f t="shared" si="36"/>
        <v>0</v>
      </c>
      <c r="J76" s="17">
        <f t="shared" si="37"/>
        <v>0</v>
      </c>
      <c r="K76" s="13">
        <f>J76*60*24*'Metric Summary'!$A$14</f>
        <v>0</v>
      </c>
      <c r="L76" s="52">
        <f>D76*F76*AJ76*AK76*'Metric Summary'!$A$15</f>
        <v>0</v>
      </c>
      <c r="M76" s="52">
        <f>D76*F76*AJ76*AK76*'Metric Summary'!$A$15*'Metric Summary'!$A$17</f>
        <v>0</v>
      </c>
      <c r="N76" s="13">
        <f>L76*24*'Metric Summary'!$A$16+M76*'Metric Summary'!$A$18</f>
        <v>0</v>
      </c>
      <c r="AE76" t="s">
        <v>983</v>
      </c>
      <c r="AF76" t="s">
        <v>170</v>
      </c>
      <c r="AG76">
        <v>1</v>
      </c>
      <c r="AH76">
        <v>10</v>
      </c>
      <c r="AI76">
        <v>7</v>
      </c>
      <c r="AL76">
        <v>210</v>
      </c>
      <c r="AM76">
        <v>96</v>
      </c>
      <c r="AN76" s="23"/>
      <c r="AO76" s="18">
        <f>250+19*AH76+D76*(23+(AL76-AM76)+AM76*(1-IF(AN76&gt;0,AN76,'Metric Summary'!$AG$2)))</f>
        <v>615.4</v>
      </c>
      <c r="AP76">
        <f t="shared" si="39"/>
        <v>0</v>
      </c>
      <c r="AQ76">
        <f t="shared" si="38"/>
        <v>0</v>
      </c>
    </row>
    <row r="77" spans="1:43" x14ac:dyDescent="0.2">
      <c r="A77" s="1" t="s">
        <v>965</v>
      </c>
      <c r="B77" s="1" t="s">
        <v>961</v>
      </c>
      <c r="C77" s="1" t="s">
        <v>970</v>
      </c>
      <c r="D77" s="15">
        <v>11</v>
      </c>
      <c r="E77" s="1" t="s">
        <v>207</v>
      </c>
      <c r="F77" s="3">
        <f>'Metric Summary'!$C$67</f>
        <v>0</v>
      </c>
      <c r="G77" s="4">
        <f t="shared" si="34"/>
        <v>0</v>
      </c>
      <c r="H77" s="51">
        <f t="shared" si="35"/>
        <v>0</v>
      </c>
      <c r="I77" s="52">
        <f t="shared" si="36"/>
        <v>0</v>
      </c>
      <c r="J77" s="17">
        <f t="shared" si="37"/>
        <v>0</v>
      </c>
      <c r="K77" s="13">
        <f>J77*60*24*'Metric Summary'!$A$14</f>
        <v>0</v>
      </c>
      <c r="L77" s="52">
        <f>D77*F77*AJ77*AK77*'Metric Summary'!$A$15</f>
        <v>0</v>
      </c>
      <c r="M77" s="52">
        <f>D77*F77*AJ77*AK77*'Metric Summary'!$A$15*'Metric Summary'!$A$17</f>
        <v>0</v>
      </c>
      <c r="N77" s="13">
        <f>L77*24*'Metric Summary'!$A$16+M77*'Metric Summary'!$A$18</f>
        <v>0</v>
      </c>
      <c r="AE77" t="s">
        <v>984</v>
      </c>
      <c r="AF77" t="s">
        <v>171</v>
      </c>
      <c r="AG77">
        <v>1</v>
      </c>
      <c r="AH77">
        <v>6</v>
      </c>
      <c r="AI77">
        <v>3</v>
      </c>
      <c r="AL77">
        <v>322</v>
      </c>
      <c r="AM77">
        <v>288</v>
      </c>
      <c r="AN77" s="23"/>
      <c r="AO77" s="18">
        <f>250+19*AH77+D77*(23+(AL77-AM77)+AM77*(1-IF(AN77&gt;0,AN77,'Metric Summary'!$AG$2)))</f>
        <v>2258.1999999999998</v>
      </c>
      <c r="AP77">
        <f t="shared" si="39"/>
        <v>0</v>
      </c>
      <c r="AQ77">
        <f t="shared" si="38"/>
        <v>0</v>
      </c>
    </row>
    <row r="78" spans="1:43" x14ac:dyDescent="0.2">
      <c r="A78" s="1" t="s">
        <v>965</v>
      </c>
      <c r="B78" s="1" t="s">
        <v>961</v>
      </c>
      <c r="C78" s="1" t="s">
        <v>971</v>
      </c>
      <c r="D78" s="15">
        <v>5</v>
      </c>
      <c r="E78" s="1" t="s">
        <v>1131</v>
      </c>
      <c r="F78" s="3">
        <f>'Metric Summary'!$C$67</f>
        <v>0</v>
      </c>
      <c r="G78" s="4">
        <f t="shared" si="34"/>
        <v>0</v>
      </c>
      <c r="H78" s="51">
        <f t="shared" si="35"/>
        <v>0</v>
      </c>
      <c r="I78" s="52">
        <f t="shared" si="36"/>
        <v>0</v>
      </c>
      <c r="J78" s="17">
        <f t="shared" si="37"/>
        <v>0</v>
      </c>
      <c r="K78" s="13">
        <f>J78*60*24*'Metric Summary'!$A$14</f>
        <v>0</v>
      </c>
      <c r="L78" s="52">
        <f>D78*F78*AJ78*AK78*'Metric Summary'!$A$15</f>
        <v>0</v>
      </c>
      <c r="M78" s="52">
        <f>D78*F78*AJ78*AK78*'Metric Summary'!$A$15*'Metric Summary'!$A$17</f>
        <v>0</v>
      </c>
      <c r="N78" s="13">
        <f>L78*24*'Metric Summary'!$A$16+M78*'Metric Summary'!$A$18</f>
        <v>0</v>
      </c>
      <c r="AE78" t="s">
        <v>985</v>
      </c>
      <c r="AF78" t="s">
        <v>171</v>
      </c>
      <c r="AG78">
        <v>1</v>
      </c>
      <c r="AH78">
        <v>12</v>
      </c>
      <c r="AI78">
        <v>6</v>
      </c>
      <c r="AL78">
        <v>1000</v>
      </c>
      <c r="AM78">
        <v>928</v>
      </c>
      <c r="AN78" s="23"/>
      <c r="AO78" s="18">
        <f>250+19*AH78+D78*(23+(AL78-AM78)+AM78*(1-IF(AN78&gt;0,AN78,'Metric Summary'!$AG$2)))</f>
        <v>2809</v>
      </c>
      <c r="AP78">
        <f t="shared" si="39"/>
        <v>0</v>
      </c>
      <c r="AQ78">
        <f t="shared" si="38"/>
        <v>0</v>
      </c>
    </row>
    <row r="79" spans="1:43" x14ac:dyDescent="0.2">
      <c r="A79" s="1" t="s">
        <v>965</v>
      </c>
      <c r="B79" s="1" t="s">
        <v>961</v>
      </c>
      <c r="C79" s="1" t="s">
        <v>972</v>
      </c>
      <c r="D79" s="15">
        <v>5</v>
      </c>
      <c r="E79" s="1" t="s">
        <v>1131</v>
      </c>
      <c r="F79" s="3">
        <f>'Metric Summary'!$C$67</f>
        <v>0</v>
      </c>
      <c r="G79" s="4">
        <f t="shared" si="34"/>
        <v>0</v>
      </c>
      <c r="H79" s="51">
        <f t="shared" si="35"/>
        <v>0</v>
      </c>
      <c r="I79" s="52">
        <f t="shared" si="36"/>
        <v>0</v>
      </c>
      <c r="J79" s="17">
        <f t="shared" si="37"/>
        <v>0</v>
      </c>
      <c r="K79" s="13">
        <f>J79*60*24*'Metric Summary'!$A$14</f>
        <v>0</v>
      </c>
      <c r="L79" s="52">
        <f>D79*F79*AJ79*AK79*'Metric Summary'!$A$15</f>
        <v>0</v>
      </c>
      <c r="M79" s="52">
        <f>D79*F79*AJ79*AK79*'Metric Summary'!$A$15*'Metric Summary'!$A$17</f>
        <v>0</v>
      </c>
      <c r="N79" s="13">
        <f>L79*24*'Metric Summary'!$A$16+M79*'Metric Summary'!$A$18</f>
        <v>0</v>
      </c>
      <c r="AE79" t="s">
        <v>986</v>
      </c>
      <c r="AF79" t="s">
        <v>171</v>
      </c>
      <c r="AG79">
        <v>1</v>
      </c>
      <c r="AH79">
        <v>10</v>
      </c>
      <c r="AI79">
        <v>1</v>
      </c>
      <c r="AL79">
        <v>1582</v>
      </c>
      <c r="AM79">
        <v>1568</v>
      </c>
      <c r="AN79" s="23"/>
      <c r="AO79" s="18">
        <f>250+19*AH79+D79*(23+(AL79-AM79)+AM79*(1-IF(AN79&gt;0,AN79,'Metric Summary'!$AG$2)))</f>
        <v>3761</v>
      </c>
      <c r="AP79">
        <f t="shared" si="39"/>
        <v>0</v>
      </c>
      <c r="AQ79">
        <f t="shared" si="38"/>
        <v>0</v>
      </c>
    </row>
    <row r="80" spans="1:43" x14ac:dyDescent="0.2">
      <c r="A80" s="1" t="s">
        <v>965</v>
      </c>
      <c r="B80" s="1" t="s">
        <v>961</v>
      </c>
      <c r="C80" s="1" t="s">
        <v>973</v>
      </c>
      <c r="D80" s="15">
        <v>3</v>
      </c>
      <c r="E80" s="1" t="s">
        <v>1132</v>
      </c>
      <c r="F80" s="3">
        <f>'Metric Summary'!$C$67</f>
        <v>0</v>
      </c>
      <c r="G80" s="4">
        <f t="shared" si="34"/>
        <v>0</v>
      </c>
      <c r="H80" s="51">
        <f t="shared" si="35"/>
        <v>0</v>
      </c>
      <c r="I80" s="52">
        <f t="shared" si="36"/>
        <v>0</v>
      </c>
      <c r="J80" s="17">
        <f t="shared" si="37"/>
        <v>0</v>
      </c>
      <c r="K80" s="13">
        <f>J80*60*24*'Metric Summary'!$A$14</f>
        <v>0</v>
      </c>
      <c r="L80" s="52">
        <f>D80*F80*AJ80*AK80*'Metric Summary'!$A$15</f>
        <v>0</v>
      </c>
      <c r="M80" s="52">
        <f>D80*F80*AJ80*AK80*'Metric Summary'!$A$15*'Metric Summary'!$A$17</f>
        <v>0</v>
      </c>
      <c r="N80" s="13">
        <f>L80*24*'Metric Summary'!$A$16+M80*'Metric Summary'!$A$18</f>
        <v>0</v>
      </c>
      <c r="AE80" t="s">
        <v>987</v>
      </c>
      <c r="AF80" t="s">
        <v>171</v>
      </c>
      <c r="AG80">
        <v>1</v>
      </c>
      <c r="AH80">
        <v>7</v>
      </c>
      <c r="AI80">
        <v>0</v>
      </c>
      <c r="AL80">
        <v>1383</v>
      </c>
      <c r="AM80">
        <v>1376</v>
      </c>
      <c r="AN80" s="23"/>
      <c r="AO80" s="18">
        <f>250+19*AH80+D80*(23+(AL80-AM80)+AM80*(1-IF(AN80&gt;0,AN80,'Metric Summary'!$AG$2)))</f>
        <v>2124.1999999999998</v>
      </c>
      <c r="AP80">
        <f t="shared" si="39"/>
        <v>0</v>
      </c>
      <c r="AQ80">
        <f t="shared" si="38"/>
        <v>0</v>
      </c>
    </row>
    <row r="81" spans="1:43" x14ac:dyDescent="0.2">
      <c r="A81" s="1" t="s">
        <v>965</v>
      </c>
      <c r="B81" s="1" t="s">
        <v>961</v>
      </c>
      <c r="C81" s="1" t="s">
        <v>974</v>
      </c>
      <c r="D81" s="15">
        <v>5</v>
      </c>
      <c r="E81" s="1" t="s">
        <v>1131</v>
      </c>
      <c r="F81" s="3">
        <f>'Metric Summary'!$C$67</f>
        <v>0</v>
      </c>
      <c r="G81" s="4">
        <f t="shared" si="34"/>
        <v>0</v>
      </c>
      <c r="H81" s="51">
        <f t="shared" si="35"/>
        <v>0</v>
      </c>
      <c r="I81" s="52">
        <f t="shared" si="36"/>
        <v>0</v>
      </c>
      <c r="J81" s="17">
        <f t="shared" si="37"/>
        <v>0</v>
      </c>
      <c r="K81" s="13">
        <f>J81*60*24*'Metric Summary'!$A$14</f>
        <v>0</v>
      </c>
      <c r="L81" s="52">
        <f>D81*F81*AJ81*AK81*'Metric Summary'!$A$15</f>
        <v>0</v>
      </c>
      <c r="M81" s="52">
        <f>D81*F81*AJ81*AK81*'Metric Summary'!$A$15*'Metric Summary'!$A$17</f>
        <v>0</v>
      </c>
      <c r="N81" s="13">
        <f>L81*24*'Metric Summary'!$A$16+M81*'Metric Summary'!$A$18</f>
        <v>0</v>
      </c>
      <c r="AE81" t="s">
        <v>988</v>
      </c>
      <c r="AF81" t="s">
        <v>171</v>
      </c>
      <c r="AG81">
        <v>1</v>
      </c>
      <c r="AH81">
        <v>10</v>
      </c>
      <c r="AI81">
        <v>5</v>
      </c>
      <c r="AL81">
        <v>846</v>
      </c>
      <c r="AM81">
        <v>800</v>
      </c>
      <c r="AN81" s="23"/>
      <c r="AO81" s="18">
        <f>250+19*AH81+D81*(23+(AL81-AM81)+AM81*(1-IF(AN81&gt;0,AN81,'Metric Summary'!$AG$2)))</f>
        <v>2385</v>
      </c>
      <c r="AP81">
        <f t="shared" si="39"/>
        <v>0</v>
      </c>
      <c r="AQ81">
        <f t="shared" si="38"/>
        <v>0</v>
      </c>
    </row>
    <row r="82" spans="1:43" x14ac:dyDescent="0.2">
      <c r="A82" s="1" t="s">
        <v>965</v>
      </c>
      <c r="B82" s="1" t="s">
        <v>961</v>
      </c>
      <c r="C82" s="1" t="s">
        <v>975</v>
      </c>
      <c r="D82" s="15">
        <v>5</v>
      </c>
      <c r="E82" s="1" t="s">
        <v>1131</v>
      </c>
      <c r="F82" s="3">
        <f>'Metric Summary'!$C$67</f>
        <v>0</v>
      </c>
      <c r="G82" s="4">
        <f t="shared" si="34"/>
        <v>0</v>
      </c>
      <c r="H82" s="51">
        <f t="shared" si="35"/>
        <v>0</v>
      </c>
      <c r="I82" s="52">
        <f t="shared" si="36"/>
        <v>0</v>
      </c>
      <c r="J82" s="17">
        <f t="shared" si="37"/>
        <v>0</v>
      </c>
      <c r="K82" s="13">
        <f>J82*60*24*'Metric Summary'!$A$14</f>
        <v>0</v>
      </c>
      <c r="L82" s="52">
        <f>D82*F82*AJ82*AK82*'Metric Summary'!$A$15</f>
        <v>0</v>
      </c>
      <c r="M82" s="52">
        <f>D82*F82*AJ82*AK82*'Metric Summary'!$A$15*'Metric Summary'!$A$17</f>
        <v>0</v>
      </c>
      <c r="N82" s="13">
        <f>L82*24*'Metric Summary'!$A$16+M82*'Metric Summary'!$A$18</f>
        <v>0</v>
      </c>
      <c r="AE82" t="s">
        <v>989</v>
      </c>
      <c r="AF82" t="s">
        <v>171</v>
      </c>
      <c r="AG82">
        <v>1</v>
      </c>
      <c r="AH82">
        <v>12</v>
      </c>
      <c r="AI82">
        <v>7</v>
      </c>
      <c r="AL82">
        <v>856</v>
      </c>
      <c r="AM82">
        <v>800</v>
      </c>
      <c r="AN82" s="23"/>
      <c r="AO82" s="18">
        <f>250+19*AH82+D82*(23+(AL82-AM82)+AM82*(1-IF(AN82&gt;0,AN82,'Metric Summary'!$AG$2)))</f>
        <v>2473</v>
      </c>
      <c r="AP82">
        <f t="shared" si="39"/>
        <v>0</v>
      </c>
      <c r="AQ82">
        <f t="shared" si="38"/>
        <v>0</v>
      </c>
    </row>
    <row r="83" spans="1:43" x14ac:dyDescent="0.2">
      <c r="A83" s="1" t="s">
        <v>965</v>
      </c>
      <c r="B83" s="1" t="s">
        <v>961</v>
      </c>
      <c r="C83" s="1" t="s">
        <v>976</v>
      </c>
      <c r="D83" s="15">
        <v>5</v>
      </c>
      <c r="E83" s="1" t="s">
        <v>1131</v>
      </c>
      <c r="F83" s="3">
        <f>'Metric Summary'!$C$67</f>
        <v>0</v>
      </c>
      <c r="G83" s="4">
        <f t="shared" si="34"/>
        <v>0</v>
      </c>
      <c r="H83" s="51">
        <f t="shared" si="35"/>
        <v>0</v>
      </c>
      <c r="I83" s="52">
        <f t="shared" si="36"/>
        <v>0</v>
      </c>
      <c r="J83" s="17">
        <f t="shared" si="37"/>
        <v>0</v>
      </c>
      <c r="K83" s="13">
        <f>J83*60*24*'Metric Summary'!$A$14</f>
        <v>0</v>
      </c>
      <c r="L83" s="52">
        <f>D83*F83*AJ83*AK83*'Metric Summary'!$A$15</f>
        <v>0</v>
      </c>
      <c r="M83" s="52">
        <f>D83*F83*AJ83*AK83*'Metric Summary'!$A$15*'Metric Summary'!$A$17</f>
        <v>0</v>
      </c>
      <c r="N83" s="13">
        <f>L83*24*'Metric Summary'!$A$16+M83*'Metric Summary'!$A$18</f>
        <v>0</v>
      </c>
      <c r="AE83" t="s">
        <v>990</v>
      </c>
      <c r="AF83" t="s">
        <v>171</v>
      </c>
      <c r="AG83">
        <v>1</v>
      </c>
      <c r="AH83">
        <v>10</v>
      </c>
      <c r="AI83">
        <v>7</v>
      </c>
      <c r="AL83">
        <v>366</v>
      </c>
      <c r="AM83">
        <v>288</v>
      </c>
      <c r="AN83" s="23"/>
      <c r="AO83" s="18">
        <f>250+19*AH83+D83*(23+(AL83-AM83)+AM83*(1-IF(AN83&gt;0,AN83,'Metric Summary'!$AG$2)))</f>
        <v>1521</v>
      </c>
      <c r="AP83">
        <f t="shared" si="39"/>
        <v>0</v>
      </c>
      <c r="AQ83">
        <f t="shared" si="38"/>
        <v>0</v>
      </c>
    </row>
    <row r="84" spans="1:43" x14ac:dyDescent="0.2">
      <c r="A84" s="1" t="s">
        <v>965</v>
      </c>
      <c r="B84" s="1" t="s">
        <v>961</v>
      </c>
      <c r="C84" s="1" t="s">
        <v>977</v>
      </c>
      <c r="D84" s="15">
        <v>55</v>
      </c>
      <c r="E84" s="1" t="s">
        <v>1133</v>
      </c>
      <c r="F84" s="3">
        <f>'Metric Summary'!$C$67</f>
        <v>0</v>
      </c>
      <c r="G84" s="4">
        <f t="shared" si="34"/>
        <v>0</v>
      </c>
      <c r="H84" s="51">
        <f t="shared" si="35"/>
        <v>0</v>
      </c>
      <c r="I84" s="52">
        <f t="shared" si="36"/>
        <v>0</v>
      </c>
      <c r="J84" s="17">
        <f t="shared" si="37"/>
        <v>0</v>
      </c>
      <c r="K84" s="13">
        <f>J84*60*24*'Metric Summary'!$A$14</f>
        <v>0</v>
      </c>
      <c r="L84" s="52">
        <f>D84*F84*AJ84*AK84*'Metric Summary'!$A$15</f>
        <v>0</v>
      </c>
      <c r="M84" s="52">
        <f>D84*F84*AJ84*AK84*'Metric Summary'!$A$15*'Metric Summary'!$A$17</f>
        <v>0</v>
      </c>
      <c r="N84" s="13">
        <f>L84*24*'Metric Summary'!$A$16+M84*'Metric Summary'!$A$18</f>
        <v>0</v>
      </c>
      <c r="AE84" t="s">
        <v>991</v>
      </c>
      <c r="AF84" t="s">
        <v>171</v>
      </c>
      <c r="AG84">
        <v>1</v>
      </c>
      <c r="AH84">
        <v>7</v>
      </c>
      <c r="AI84">
        <v>3</v>
      </c>
      <c r="AL84">
        <v>819</v>
      </c>
      <c r="AM84">
        <v>800</v>
      </c>
      <c r="AN84" s="23"/>
      <c r="AO84" s="18">
        <f>250+19*AH84+D84*(23+(AL84-AM84)+AM84*(1-IF(AN84&gt;0,AN84,'Metric Summary'!$AG$2)))</f>
        <v>20293</v>
      </c>
      <c r="AP84">
        <f t="shared" si="39"/>
        <v>0</v>
      </c>
      <c r="AQ84">
        <f t="shared" si="38"/>
        <v>0</v>
      </c>
    </row>
    <row r="85" spans="1:43" x14ac:dyDescent="0.2">
      <c r="A85" s="1" t="s">
        <v>965</v>
      </c>
      <c r="B85" s="1" t="s">
        <v>961</v>
      </c>
      <c r="C85" s="1" t="s">
        <v>978</v>
      </c>
      <c r="D85" s="15">
        <v>5</v>
      </c>
      <c r="E85" s="1" t="s">
        <v>1131</v>
      </c>
      <c r="F85" s="3">
        <f>'Metric Summary'!$C$67</f>
        <v>0</v>
      </c>
      <c r="G85" s="4">
        <f t="shared" si="34"/>
        <v>0</v>
      </c>
      <c r="H85" s="51">
        <f t="shared" si="35"/>
        <v>0</v>
      </c>
      <c r="I85" s="52">
        <f t="shared" si="36"/>
        <v>0</v>
      </c>
      <c r="J85" s="17">
        <f t="shared" si="37"/>
        <v>0</v>
      </c>
      <c r="K85" s="13">
        <f>J85*60*24*'Metric Summary'!$A$14</f>
        <v>0</v>
      </c>
      <c r="L85" s="52">
        <f>D85*F85*AJ85*AK85*'Metric Summary'!$A$15</f>
        <v>0</v>
      </c>
      <c r="M85" s="52">
        <f>D85*F85*AJ85*AK85*'Metric Summary'!$A$15*'Metric Summary'!$A$17</f>
        <v>0</v>
      </c>
      <c r="N85" s="13">
        <f>L85*24*'Metric Summary'!$A$16+M85*'Metric Summary'!$A$18</f>
        <v>0</v>
      </c>
      <c r="AE85" t="s">
        <v>992</v>
      </c>
      <c r="AF85" t="s">
        <v>171</v>
      </c>
      <c r="AG85">
        <v>1</v>
      </c>
      <c r="AH85">
        <v>7</v>
      </c>
      <c r="AI85">
        <v>3</v>
      </c>
      <c r="AL85">
        <v>591</v>
      </c>
      <c r="AM85">
        <v>544</v>
      </c>
      <c r="AN85" s="23"/>
      <c r="AO85" s="18">
        <f>250+19*AH85+D85*(23+(AL85-AM85)+AM85*(1-IF(AN85&gt;0,AN85,'Metric Summary'!$AG$2)))</f>
        <v>1821</v>
      </c>
      <c r="AP85">
        <f t="shared" si="39"/>
        <v>0</v>
      </c>
      <c r="AQ85">
        <f t="shared" si="38"/>
        <v>0</v>
      </c>
    </row>
    <row r="86" spans="1:43" x14ac:dyDescent="0.2">
      <c r="A86" s="1" t="s">
        <v>965</v>
      </c>
      <c r="B86" s="1" t="s">
        <v>961</v>
      </c>
      <c r="C86" s="1" t="s">
        <v>979</v>
      </c>
      <c r="D86" s="15">
        <v>5</v>
      </c>
      <c r="E86" s="1" t="s">
        <v>1131</v>
      </c>
      <c r="F86" s="3">
        <f>'Metric Summary'!$C$67</f>
        <v>0</v>
      </c>
      <c r="G86" s="4">
        <f t="shared" si="34"/>
        <v>0</v>
      </c>
      <c r="H86" s="51">
        <f t="shared" si="35"/>
        <v>0</v>
      </c>
      <c r="I86" s="52">
        <f t="shared" si="36"/>
        <v>0</v>
      </c>
      <c r="J86" s="17">
        <f t="shared" si="37"/>
        <v>0</v>
      </c>
      <c r="K86" s="13">
        <f>J86*60*24*'Metric Summary'!$A$14</f>
        <v>0</v>
      </c>
      <c r="L86" s="52">
        <f>D86*F86*AJ86*AK86*'Metric Summary'!$A$15</f>
        <v>0</v>
      </c>
      <c r="M86" s="52">
        <f>D86*F86*AJ86*AK86*'Metric Summary'!$A$15*'Metric Summary'!$A$17</f>
        <v>0</v>
      </c>
      <c r="N86" s="13">
        <f>L86*24*'Metric Summary'!$A$16+M86*'Metric Summary'!$A$18</f>
        <v>0</v>
      </c>
      <c r="AE86" t="s">
        <v>993</v>
      </c>
      <c r="AF86" t="s">
        <v>171</v>
      </c>
      <c r="AG86">
        <v>1</v>
      </c>
      <c r="AH86">
        <v>7</v>
      </c>
      <c r="AI86">
        <v>3</v>
      </c>
      <c r="AL86">
        <v>591</v>
      </c>
      <c r="AM86">
        <v>544</v>
      </c>
      <c r="AN86" s="23"/>
      <c r="AO86" s="18">
        <f>250+19*AH86+D86*(23+(AL86-AM86)+AM86*(1-IF(AN86&gt;0,AN86,'Metric Summary'!$AG$2)))</f>
        <v>1821</v>
      </c>
      <c r="AP86">
        <f t="shared" si="39"/>
        <v>0</v>
      </c>
      <c r="AQ86">
        <f t="shared" si="38"/>
        <v>0</v>
      </c>
    </row>
    <row r="87" spans="1:43" x14ac:dyDescent="0.2">
      <c r="A87" t="s">
        <v>1841</v>
      </c>
      <c r="B87" s="14" t="s">
        <v>1842</v>
      </c>
      <c r="C87" t="s">
        <v>1843</v>
      </c>
      <c r="D87" s="15">
        <v>1</v>
      </c>
      <c r="E87" s="1"/>
      <c r="F87" s="3">
        <f>'Metric Summary'!$C$29</f>
        <v>0</v>
      </c>
      <c r="G87" s="4">
        <f t="shared" si="34"/>
        <v>0</v>
      </c>
      <c r="H87" s="51">
        <f t="shared" si="35"/>
        <v>0</v>
      </c>
      <c r="I87" s="52">
        <f t="shared" si="36"/>
        <v>0</v>
      </c>
      <c r="J87" s="17">
        <f t="shared" si="37"/>
        <v>0</v>
      </c>
      <c r="K87" s="13">
        <f>J87*60*24*'Metric Summary'!$A$14</f>
        <v>0</v>
      </c>
      <c r="L87" s="52">
        <f>D87*F87*AJ87*AK87*'Metric Summary'!$A$15</f>
        <v>0</v>
      </c>
      <c r="M87" s="52">
        <f>D87*F87*AJ87*AK87*'Metric Summary'!$A$15*'Metric Summary'!$A$17</f>
        <v>0</v>
      </c>
      <c r="N87" s="13">
        <f>L87*24*'Metric Summary'!$A$16+M87*'Metric Summary'!$A$18</f>
        <v>0</v>
      </c>
      <c r="AE87" t="s">
        <v>1856</v>
      </c>
      <c r="AF87" t="s">
        <v>171</v>
      </c>
      <c r="AG87">
        <v>8</v>
      </c>
      <c r="AH87">
        <v>11</v>
      </c>
      <c r="AI87">
        <v>2</v>
      </c>
      <c r="AL87">
        <v>763</v>
      </c>
      <c r="AM87">
        <v>736</v>
      </c>
      <c r="AN87" s="23"/>
      <c r="AO87" s="18">
        <f>250+19*AH87+D87*(23+(AL87-AM87)+AM87*(1-IF(AN87&gt;0,AN87,'Metric Summary'!$AG$2)))</f>
        <v>803.40000000000009</v>
      </c>
      <c r="AP87">
        <f t="shared" si="39"/>
        <v>0</v>
      </c>
      <c r="AQ87">
        <f t="shared" si="38"/>
        <v>0</v>
      </c>
    </row>
    <row r="88" spans="1:43" x14ac:dyDescent="0.2">
      <c r="A88" t="s">
        <v>1841</v>
      </c>
      <c r="B88" s="14" t="s">
        <v>1842</v>
      </c>
      <c r="C88" t="s">
        <v>1844</v>
      </c>
      <c r="D88" s="15">
        <v>1</v>
      </c>
      <c r="E88" s="1"/>
      <c r="F88" s="3">
        <f>'Metric Summary'!$C$29</f>
        <v>0</v>
      </c>
      <c r="G88" s="4">
        <f t="shared" si="34"/>
        <v>0</v>
      </c>
      <c r="H88" s="51">
        <f t="shared" si="35"/>
        <v>0</v>
      </c>
      <c r="I88" s="52">
        <f t="shared" si="36"/>
        <v>0</v>
      </c>
      <c r="J88" s="17">
        <f t="shared" si="37"/>
        <v>0</v>
      </c>
      <c r="K88" s="13">
        <f>J88*60*24*'Metric Summary'!$A$14</f>
        <v>0</v>
      </c>
      <c r="L88" s="52">
        <f>D88*F88*AJ88*AK88*'Metric Summary'!$A$15</f>
        <v>0</v>
      </c>
      <c r="M88" s="52">
        <f>D88*F88*AJ88*AK88*'Metric Summary'!$A$15*'Metric Summary'!$A$17</f>
        <v>0</v>
      </c>
      <c r="N88" s="13">
        <f>L88*24*'Metric Summary'!$A$16+M88*'Metric Summary'!$A$18</f>
        <v>0</v>
      </c>
      <c r="AE88" t="s">
        <v>1857</v>
      </c>
      <c r="AF88" t="s">
        <v>171</v>
      </c>
      <c r="AG88">
        <v>1</v>
      </c>
      <c r="AH88">
        <v>7</v>
      </c>
      <c r="AI88">
        <v>0</v>
      </c>
      <c r="AL88">
        <v>727</v>
      </c>
      <c r="AM88">
        <v>704</v>
      </c>
      <c r="AN88" s="23"/>
      <c r="AO88" s="18">
        <f>250+19*AH88+D88*(23+(AL88-AM88)+AM88*(1-IF(AN88&gt;0,AN88,'Metric Summary'!$AG$2)))</f>
        <v>710.6</v>
      </c>
      <c r="AP88">
        <f t="shared" si="39"/>
        <v>0</v>
      </c>
      <c r="AQ88">
        <f t="shared" si="38"/>
        <v>0</v>
      </c>
    </row>
    <row r="89" spans="1:43" x14ac:dyDescent="0.2">
      <c r="A89" t="s">
        <v>1841</v>
      </c>
      <c r="B89" s="14" t="s">
        <v>1842</v>
      </c>
      <c r="C89" t="s">
        <v>1845</v>
      </c>
      <c r="D89" s="15">
        <v>1</v>
      </c>
      <c r="E89" s="1" t="s">
        <v>196</v>
      </c>
      <c r="F89" s="3">
        <f>'Metric Summary'!$C$29</f>
        <v>0</v>
      </c>
      <c r="G89" s="4">
        <f t="shared" si="34"/>
        <v>0</v>
      </c>
      <c r="H89" s="51">
        <f t="shared" si="35"/>
        <v>0</v>
      </c>
      <c r="I89" s="52">
        <f t="shared" si="36"/>
        <v>0</v>
      </c>
      <c r="J89" s="17">
        <f t="shared" si="37"/>
        <v>0</v>
      </c>
      <c r="K89" s="13">
        <f>J89*60*24*'Metric Summary'!$A$14</f>
        <v>0</v>
      </c>
      <c r="L89" s="52">
        <f>D89*F89*AJ89*AK89*'Metric Summary'!$A$15</f>
        <v>0</v>
      </c>
      <c r="M89" s="52">
        <f>D89*F89*AJ89*AK89*'Metric Summary'!$A$15*'Metric Summary'!$A$17</f>
        <v>0</v>
      </c>
      <c r="N89" s="13">
        <f>L89*24*'Metric Summary'!$A$16+M89*'Metric Summary'!$A$18</f>
        <v>0</v>
      </c>
      <c r="AE89" t="s">
        <v>1858</v>
      </c>
      <c r="AF89" t="s">
        <v>171</v>
      </c>
      <c r="AG89">
        <v>1</v>
      </c>
      <c r="AH89">
        <v>9</v>
      </c>
      <c r="AI89">
        <v>3</v>
      </c>
      <c r="AL89">
        <v>325</v>
      </c>
      <c r="AM89">
        <v>288</v>
      </c>
      <c r="AN89" s="23"/>
      <c r="AO89" s="18">
        <f>250+19*AH89+D89*(23+(AL89-AM89)+AM89*(1-IF(AN89&gt;0,AN89,'Metric Summary'!$AG$2)))</f>
        <v>596.20000000000005</v>
      </c>
      <c r="AP89">
        <f t="shared" si="39"/>
        <v>0</v>
      </c>
      <c r="AQ89">
        <f t="shared" si="38"/>
        <v>0</v>
      </c>
    </row>
    <row r="90" spans="1:43" x14ac:dyDescent="0.2">
      <c r="A90" t="s">
        <v>1841</v>
      </c>
      <c r="B90" s="14" t="s">
        <v>1842</v>
      </c>
      <c r="C90" t="s">
        <v>1846</v>
      </c>
      <c r="D90" s="15">
        <v>1</v>
      </c>
      <c r="E90" s="6"/>
      <c r="F90" s="3">
        <f>'Metric Summary'!$C$29</f>
        <v>0</v>
      </c>
      <c r="G90" s="4">
        <f t="shared" si="34"/>
        <v>0</v>
      </c>
      <c r="H90" s="51">
        <f t="shared" si="35"/>
        <v>0</v>
      </c>
      <c r="I90" s="52">
        <f t="shared" si="36"/>
        <v>0</v>
      </c>
      <c r="J90" s="17">
        <f t="shared" si="37"/>
        <v>0</v>
      </c>
      <c r="K90" s="13">
        <f>J90*60*24*'Metric Summary'!$A$14</f>
        <v>0</v>
      </c>
      <c r="L90" s="52">
        <f>D90*F90*AJ90*AK90*'Metric Summary'!$A$15</f>
        <v>0</v>
      </c>
      <c r="M90" s="52">
        <f>D90*F90*AJ90*AK90*'Metric Summary'!$A$15*'Metric Summary'!$A$17</f>
        <v>0</v>
      </c>
      <c r="N90" s="13">
        <f>L90*24*'Metric Summary'!$A$16+M90*'Metric Summary'!$A$18</f>
        <v>0</v>
      </c>
      <c r="AE90" t="s">
        <v>1859</v>
      </c>
      <c r="AF90" t="s">
        <v>171</v>
      </c>
      <c r="AG90">
        <v>8</v>
      </c>
      <c r="AH90">
        <v>7</v>
      </c>
      <c r="AI90">
        <v>2</v>
      </c>
      <c r="AL90">
        <v>307</v>
      </c>
      <c r="AM90">
        <v>272</v>
      </c>
      <c r="AN90" s="23"/>
      <c r="AO90" s="18">
        <f>250+19*AH90+D90*(23+(AL90-AM90)+AM90*(1-IF(AN90&gt;0,AN90,'Metric Summary'!$AG$2)))</f>
        <v>549.79999999999995</v>
      </c>
      <c r="AP90">
        <f t="shared" si="39"/>
        <v>0</v>
      </c>
      <c r="AQ90">
        <f t="shared" si="38"/>
        <v>0</v>
      </c>
    </row>
    <row r="91" spans="1:43" x14ac:dyDescent="0.2">
      <c r="A91" t="s">
        <v>1841</v>
      </c>
      <c r="B91" s="14" t="s">
        <v>1842</v>
      </c>
      <c r="C91" t="s">
        <v>1847</v>
      </c>
      <c r="D91" s="15">
        <v>1</v>
      </c>
      <c r="E91" s="6"/>
      <c r="F91" s="3">
        <f>'Metric Summary'!$C$29</f>
        <v>0</v>
      </c>
      <c r="G91" s="4">
        <f t="shared" si="34"/>
        <v>0</v>
      </c>
      <c r="H91" s="51">
        <f t="shared" si="35"/>
        <v>0</v>
      </c>
      <c r="I91" s="52">
        <f t="shared" si="36"/>
        <v>0</v>
      </c>
      <c r="J91" s="17">
        <f t="shared" si="37"/>
        <v>0</v>
      </c>
      <c r="K91" s="13">
        <f>J91*60*24*'Metric Summary'!$A$14</f>
        <v>0</v>
      </c>
      <c r="L91" s="52">
        <f>D91*F91*AJ91*AK91*'Metric Summary'!$A$15</f>
        <v>0</v>
      </c>
      <c r="M91" s="52">
        <f>D91*F91*AJ91*AK91*'Metric Summary'!$A$15*'Metric Summary'!$A$17</f>
        <v>0</v>
      </c>
      <c r="N91" s="13">
        <f>L91*24*'Metric Summary'!$A$16+M91*'Metric Summary'!$A$18</f>
        <v>0</v>
      </c>
      <c r="AE91" t="s">
        <v>1860</v>
      </c>
      <c r="AF91" t="s">
        <v>171</v>
      </c>
      <c r="AG91">
        <v>1</v>
      </c>
      <c r="AH91">
        <v>6</v>
      </c>
      <c r="AI91">
        <v>2</v>
      </c>
      <c r="AL91">
        <v>174</v>
      </c>
      <c r="AM91">
        <v>112</v>
      </c>
      <c r="AN91" s="23"/>
      <c r="AO91" s="18">
        <f>250+19*AH91+D91*(23+(AL91-AM91)+AM91*(1-IF(AN91&gt;0,AN91,'Metric Summary'!$AG$2)))</f>
        <v>493.8</v>
      </c>
      <c r="AP91">
        <f t="shared" si="39"/>
        <v>0</v>
      </c>
      <c r="AQ91">
        <f t="shared" si="38"/>
        <v>0</v>
      </c>
    </row>
    <row r="92" spans="1:43" x14ac:dyDescent="0.2">
      <c r="A92" t="s">
        <v>1841</v>
      </c>
      <c r="B92" s="14" t="s">
        <v>1842</v>
      </c>
      <c r="C92" t="s">
        <v>1848</v>
      </c>
      <c r="D92" s="15">
        <v>1</v>
      </c>
      <c r="E92" s="6"/>
      <c r="F92" s="3">
        <f>'Metric Summary'!$C$29</f>
        <v>0</v>
      </c>
      <c r="G92" s="4">
        <f t="shared" si="34"/>
        <v>0</v>
      </c>
      <c r="H92" s="51">
        <f t="shared" si="35"/>
        <v>0</v>
      </c>
      <c r="I92" s="52">
        <f t="shared" si="36"/>
        <v>0</v>
      </c>
      <c r="J92" s="17">
        <f t="shared" si="37"/>
        <v>0</v>
      </c>
      <c r="K92" s="13">
        <f>J92*60*24*'Metric Summary'!$A$14</f>
        <v>0</v>
      </c>
      <c r="L92" s="52">
        <f>D92*F92*AJ92*AK92*'Metric Summary'!$A$15</f>
        <v>0</v>
      </c>
      <c r="M92" s="52">
        <f>D92*F92*AJ92*AK92*'Metric Summary'!$A$15*'Metric Summary'!$A$17</f>
        <v>0</v>
      </c>
      <c r="N92" s="13">
        <f>L92*24*'Metric Summary'!$A$16+M92*'Metric Summary'!$A$18</f>
        <v>0</v>
      </c>
      <c r="AE92" t="s">
        <v>1861</v>
      </c>
      <c r="AF92" t="s">
        <v>171</v>
      </c>
      <c r="AG92">
        <v>1</v>
      </c>
      <c r="AH92">
        <v>4</v>
      </c>
      <c r="AI92">
        <v>0</v>
      </c>
      <c r="AL92">
        <v>140</v>
      </c>
      <c r="AM92">
        <v>112</v>
      </c>
      <c r="AN92" s="23"/>
      <c r="AO92" s="18">
        <f>250+19*AH92+D92*(23+(AL92-AM92)+AM92*(1-IF(AN92&gt;0,AN92,'Metric Summary'!$AG$2)))</f>
        <v>421.8</v>
      </c>
      <c r="AP92">
        <f t="shared" si="39"/>
        <v>0</v>
      </c>
      <c r="AQ92">
        <f t="shared" si="38"/>
        <v>0</v>
      </c>
    </row>
    <row r="93" spans="1:43" x14ac:dyDescent="0.2">
      <c r="A93" t="s">
        <v>1841</v>
      </c>
      <c r="B93" s="14" t="s">
        <v>1842</v>
      </c>
      <c r="C93" t="s">
        <v>1849</v>
      </c>
      <c r="D93" s="15">
        <v>1</v>
      </c>
      <c r="E93" s="1" t="s">
        <v>196</v>
      </c>
      <c r="F93" s="3">
        <f>'Metric Summary'!$C$29</f>
        <v>0</v>
      </c>
      <c r="G93" s="4">
        <f t="shared" si="34"/>
        <v>0</v>
      </c>
      <c r="H93" s="51">
        <f t="shared" si="35"/>
        <v>0</v>
      </c>
      <c r="I93" s="52">
        <f t="shared" si="36"/>
        <v>0</v>
      </c>
      <c r="J93" s="17">
        <f t="shared" si="37"/>
        <v>0</v>
      </c>
      <c r="K93" s="13">
        <f>J93*60*24*'Metric Summary'!$A$14</f>
        <v>0</v>
      </c>
      <c r="L93" s="52">
        <f>D93*F93*AJ93*AK93*'Metric Summary'!$A$15</f>
        <v>0</v>
      </c>
      <c r="M93" s="52">
        <f>D93*F93*AJ93*AK93*'Metric Summary'!$A$15*'Metric Summary'!$A$17</f>
        <v>0</v>
      </c>
      <c r="N93" s="13">
        <f>L93*24*'Metric Summary'!$A$16+M93*'Metric Summary'!$A$18</f>
        <v>0</v>
      </c>
      <c r="AE93" t="s">
        <v>1862</v>
      </c>
      <c r="AF93" t="s">
        <v>171</v>
      </c>
      <c r="AG93">
        <v>1</v>
      </c>
      <c r="AH93">
        <v>3</v>
      </c>
      <c r="AI93">
        <v>0</v>
      </c>
      <c r="AL93">
        <v>59</v>
      </c>
      <c r="AM93">
        <v>32</v>
      </c>
      <c r="AN93" s="23"/>
      <c r="AO93" s="18">
        <f>250+19*AH93+D93*(23+(AL93-AM93)+AM93*(1-IF(AN93&gt;0,AN93,'Metric Summary'!$AG$2)))</f>
        <v>369.8</v>
      </c>
      <c r="AP93">
        <f t="shared" si="39"/>
        <v>0</v>
      </c>
      <c r="AQ93">
        <f t="shared" si="38"/>
        <v>0</v>
      </c>
    </row>
    <row r="94" spans="1:43" x14ac:dyDescent="0.2">
      <c r="A94" t="s">
        <v>1841</v>
      </c>
      <c r="B94" s="14" t="s">
        <v>1842</v>
      </c>
      <c r="C94" t="s">
        <v>1850</v>
      </c>
      <c r="D94" s="15">
        <v>1</v>
      </c>
      <c r="E94" s="6"/>
      <c r="F94" s="3">
        <f>'Metric Summary'!$C$29</f>
        <v>0</v>
      </c>
      <c r="G94" s="4">
        <f t="shared" si="34"/>
        <v>0</v>
      </c>
      <c r="H94" s="51">
        <f t="shared" si="35"/>
        <v>0</v>
      </c>
      <c r="I94" s="52">
        <f t="shared" si="36"/>
        <v>0</v>
      </c>
      <c r="J94" s="17">
        <f t="shared" si="37"/>
        <v>0</v>
      </c>
      <c r="K94" s="13">
        <f>J94*60*24*'Metric Summary'!$A$14</f>
        <v>0</v>
      </c>
      <c r="L94" s="52">
        <f>D94*F94*AJ94*AK94*'Metric Summary'!$A$15</f>
        <v>0</v>
      </c>
      <c r="M94" s="52">
        <f>D94*F94*AJ94*AK94*'Metric Summary'!$A$15*'Metric Summary'!$A$17</f>
        <v>0</v>
      </c>
      <c r="N94" s="13">
        <f>L94*24*'Metric Summary'!$A$16+M94*'Metric Summary'!$A$18</f>
        <v>0</v>
      </c>
      <c r="AE94" t="s">
        <v>1863</v>
      </c>
      <c r="AF94" t="s">
        <v>171</v>
      </c>
      <c r="AG94">
        <v>8</v>
      </c>
      <c r="AH94">
        <v>8</v>
      </c>
      <c r="AI94">
        <v>0</v>
      </c>
      <c r="AL94">
        <v>632</v>
      </c>
      <c r="AM94">
        <v>616</v>
      </c>
      <c r="AN94" s="23"/>
      <c r="AO94" s="18">
        <f>250+19*AH94+D94*(23+(AL94-AM94)+AM94*(1-IF(AN94&gt;0,AN94,'Metric Summary'!$AG$2)))</f>
        <v>687.4</v>
      </c>
      <c r="AP94">
        <f t="shared" si="39"/>
        <v>0</v>
      </c>
      <c r="AQ94">
        <f t="shared" si="38"/>
        <v>0</v>
      </c>
    </row>
    <row r="95" spans="1:43" x14ac:dyDescent="0.2">
      <c r="A95" t="s">
        <v>1841</v>
      </c>
      <c r="B95" s="14" t="s">
        <v>1842</v>
      </c>
      <c r="C95" t="s">
        <v>1851</v>
      </c>
      <c r="D95" s="15">
        <v>1</v>
      </c>
      <c r="E95" s="6"/>
      <c r="F95" s="3">
        <f>'Metric Summary'!$C$29</f>
        <v>0</v>
      </c>
      <c r="G95" s="4">
        <f t="shared" si="34"/>
        <v>0</v>
      </c>
      <c r="H95" s="51">
        <f t="shared" si="35"/>
        <v>0</v>
      </c>
      <c r="I95" s="52">
        <f t="shared" si="36"/>
        <v>0</v>
      </c>
      <c r="J95" s="17">
        <f t="shared" si="37"/>
        <v>0</v>
      </c>
      <c r="K95" s="13">
        <f>J95*60*24*'Metric Summary'!$A$14</f>
        <v>0</v>
      </c>
      <c r="L95" s="52">
        <f>D95*F95*AJ95*AK95*'Metric Summary'!$A$15</f>
        <v>0</v>
      </c>
      <c r="M95" s="52">
        <f>D95*F95*AJ95*AK95*'Metric Summary'!$A$15*'Metric Summary'!$A$17</f>
        <v>0</v>
      </c>
      <c r="N95" s="13">
        <f>L95*24*'Metric Summary'!$A$16+M95*'Metric Summary'!$A$18</f>
        <v>0</v>
      </c>
      <c r="AE95" t="s">
        <v>1864</v>
      </c>
      <c r="AF95" t="s">
        <v>171</v>
      </c>
      <c r="AG95">
        <v>3</v>
      </c>
      <c r="AH95">
        <v>4</v>
      </c>
      <c r="AI95">
        <v>0</v>
      </c>
      <c r="AL95">
        <v>612</v>
      </c>
      <c r="AM95">
        <v>608</v>
      </c>
      <c r="AN95" s="23"/>
      <c r="AO95" s="18">
        <f>250+19*AH95+D95*(23+(AL95-AM95)+AM95*(1-IF(AN95&gt;0,AN95,'Metric Summary'!$AG$2)))</f>
        <v>596.20000000000005</v>
      </c>
      <c r="AP95">
        <f t="shared" si="39"/>
        <v>0</v>
      </c>
      <c r="AQ95">
        <f t="shared" si="38"/>
        <v>0</v>
      </c>
    </row>
    <row r="96" spans="1:43" x14ac:dyDescent="0.2">
      <c r="A96" t="s">
        <v>1841</v>
      </c>
      <c r="B96" s="14" t="s">
        <v>1842</v>
      </c>
      <c r="C96" t="s">
        <v>1852</v>
      </c>
      <c r="D96" s="15">
        <v>1</v>
      </c>
      <c r="E96" s="6"/>
      <c r="F96" s="3">
        <f>'Metric Summary'!$C$29</f>
        <v>0</v>
      </c>
      <c r="G96" s="4">
        <f t="shared" si="34"/>
        <v>0</v>
      </c>
      <c r="H96" s="51">
        <f t="shared" si="35"/>
        <v>0</v>
      </c>
      <c r="I96" s="52">
        <f t="shared" si="36"/>
        <v>0</v>
      </c>
      <c r="J96" s="17">
        <f t="shared" si="37"/>
        <v>0</v>
      </c>
      <c r="K96" s="13">
        <f>J96*60*24*'Metric Summary'!$A$14</f>
        <v>0</v>
      </c>
      <c r="L96" s="52">
        <f>D96*F96*AJ96*AK96*'Metric Summary'!$A$15</f>
        <v>0</v>
      </c>
      <c r="M96" s="52">
        <f>D96*F96*AJ96*AK96*'Metric Summary'!$A$15*'Metric Summary'!$A$17</f>
        <v>0</v>
      </c>
      <c r="N96" s="13">
        <f>L96*24*'Metric Summary'!$A$16+M96*'Metric Summary'!$A$18</f>
        <v>0</v>
      </c>
      <c r="AE96" t="s">
        <v>1865</v>
      </c>
      <c r="AF96" t="s">
        <v>171</v>
      </c>
      <c r="AG96">
        <v>8</v>
      </c>
      <c r="AH96">
        <v>6</v>
      </c>
      <c r="AI96">
        <v>0</v>
      </c>
      <c r="AL96">
        <v>486</v>
      </c>
      <c r="AM96">
        <v>472</v>
      </c>
      <c r="AN96" s="23"/>
      <c r="AO96" s="18">
        <f>250+19*AH96+D96*(23+(AL96-AM96)+AM96*(1-IF(AN96&gt;0,AN96,'Metric Summary'!$AG$2)))</f>
        <v>589.79999999999995</v>
      </c>
      <c r="AP96">
        <f t="shared" si="39"/>
        <v>0</v>
      </c>
      <c r="AQ96">
        <f t="shared" si="38"/>
        <v>0</v>
      </c>
    </row>
    <row r="97" spans="1:43" x14ac:dyDescent="0.2">
      <c r="A97" t="s">
        <v>1841</v>
      </c>
      <c r="B97" s="14" t="s">
        <v>1842</v>
      </c>
      <c r="C97" t="s">
        <v>1853</v>
      </c>
      <c r="D97" s="15">
        <v>1</v>
      </c>
      <c r="E97" s="6"/>
      <c r="F97" s="3">
        <f>'Metric Summary'!$C$29</f>
        <v>0</v>
      </c>
      <c r="G97" s="4">
        <f t="shared" si="34"/>
        <v>0</v>
      </c>
      <c r="H97" s="51">
        <f t="shared" si="35"/>
        <v>0</v>
      </c>
      <c r="I97" s="52">
        <f t="shared" si="36"/>
        <v>0</v>
      </c>
      <c r="J97" s="17">
        <f t="shared" si="37"/>
        <v>0</v>
      </c>
      <c r="K97" s="13">
        <f>J97*60*24*'Metric Summary'!$A$14</f>
        <v>0</v>
      </c>
      <c r="L97" s="52">
        <f>D97*F97*AJ97*AK97*'Metric Summary'!$A$15</f>
        <v>0</v>
      </c>
      <c r="M97" s="52">
        <f>D97*F97*AJ97*AK97*'Metric Summary'!$A$15*'Metric Summary'!$A$17</f>
        <v>0</v>
      </c>
      <c r="N97" s="13">
        <f>L97*24*'Metric Summary'!$A$16+M97*'Metric Summary'!$A$18</f>
        <v>0</v>
      </c>
      <c r="AE97" t="s">
        <v>1866</v>
      </c>
      <c r="AF97" t="s">
        <v>171</v>
      </c>
      <c r="AG97">
        <v>3</v>
      </c>
      <c r="AH97">
        <v>5</v>
      </c>
      <c r="AI97">
        <v>0</v>
      </c>
      <c r="AL97">
        <v>1229</v>
      </c>
      <c r="AM97">
        <v>1224</v>
      </c>
      <c r="AN97" s="23"/>
      <c r="AO97" s="18">
        <f>250+19*AH97+D97*(23+(AL97-AM97)+AM97*(1-IF(AN97&gt;0,AN97,'Metric Summary'!$AG$2)))</f>
        <v>862.6</v>
      </c>
      <c r="AP97">
        <f t="shared" si="39"/>
        <v>0</v>
      </c>
      <c r="AQ97">
        <f t="shared" si="38"/>
        <v>0</v>
      </c>
    </row>
    <row r="98" spans="1:43" x14ac:dyDescent="0.2">
      <c r="A98" t="s">
        <v>1841</v>
      </c>
      <c r="B98" s="14" t="s">
        <v>1842</v>
      </c>
      <c r="C98" t="s">
        <v>1854</v>
      </c>
      <c r="D98" s="15">
        <v>1</v>
      </c>
      <c r="E98" s="6"/>
      <c r="F98" s="3">
        <f>'Metric Summary'!$C$29</f>
        <v>0</v>
      </c>
      <c r="G98" s="4">
        <f t="shared" si="34"/>
        <v>0</v>
      </c>
      <c r="H98" s="51">
        <f t="shared" si="35"/>
        <v>0</v>
      </c>
      <c r="I98" s="52">
        <f t="shared" si="36"/>
        <v>0</v>
      </c>
      <c r="J98" s="17">
        <f t="shared" si="37"/>
        <v>0</v>
      </c>
      <c r="K98" s="13">
        <f>J98*60*24*'Metric Summary'!$A$14</f>
        <v>0</v>
      </c>
      <c r="L98" s="52">
        <f>D98*F98*AJ98*AK98*'Metric Summary'!$A$15</f>
        <v>0</v>
      </c>
      <c r="M98" s="52">
        <f>D98*F98*AJ98*AK98*'Metric Summary'!$A$15*'Metric Summary'!$A$17</f>
        <v>0</v>
      </c>
      <c r="N98" s="13">
        <f>L98*24*'Metric Summary'!$A$16+M98*'Metric Summary'!$A$18</f>
        <v>0</v>
      </c>
      <c r="AE98" t="s">
        <v>1867</v>
      </c>
      <c r="AF98" t="s">
        <v>171</v>
      </c>
      <c r="AG98">
        <v>3</v>
      </c>
      <c r="AH98">
        <v>16</v>
      </c>
      <c r="AI98">
        <v>6</v>
      </c>
      <c r="AL98">
        <v>788</v>
      </c>
      <c r="AM98">
        <v>728</v>
      </c>
      <c r="AN98" s="23"/>
      <c r="AO98" s="18">
        <f>250+19*AH98+D98*(23+(AL98-AM98)+AM98*(1-IF(AN98&gt;0,AN98,'Metric Summary'!$AG$2)))</f>
        <v>928.2</v>
      </c>
      <c r="AP98">
        <f t="shared" si="39"/>
        <v>0</v>
      </c>
      <c r="AQ98">
        <f t="shared" si="38"/>
        <v>0</v>
      </c>
    </row>
    <row r="99" spans="1:43" x14ac:dyDescent="0.2">
      <c r="A99" t="s">
        <v>1841</v>
      </c>
      <c r="B99" s="14" t="s">
        <v>1842</v>
      </c>
      <c r="C99" t="s">
        <v>1855</v>
      </c>
      <c r="D99" s="15">
        <v>1</v>
      </c>
      <c r="E99" s="6"/>
      <c r="F99" s="3">
        <f>'Metric Summary'!$C$29</f>
        <v>0</v>
      </c>
      <c r="G99" s="4">
        <f t="shared" si="34"/>
        <v>0</v>
      </c>
      <c r="H99" s="51">
        <f t="shared" si="35"/>
        <v>0</v>
      </c>
      <c r="I99" s="52">
        <f t="shared" si="36"/>
        <v>0</v>
      </c>
      <c r="J99" s="17">
        <f t="shared" si="37"/>
        <v>0</v>
      </c>
      <c r="K99" s="13">
        <f>J99*60*24*'Metric Summary'!$A$14</f>
        <v>0</v>
      </c>
      <c r="L99" s="52">
        <f>D99*F99*AJ99*AK99*'Metric Summary'!$A$15</f>
        <v>0</v>
      </c>
      <c r="M99" s="52">
        <f>D99*F99*AJ99*AK99*'Metric Summary'!$A$15*'Metric Summary'!$A$17</f>
        <v>0</v>
      </c>
      <c r="N99" s="13">
        <f>L99*24*'Metric Summary'!$A$16+M99*'Metric Summary'!$A$18</f>
        <v>0</v>
      </c>
      <c r="AE99" t="s">
        <v>1868</v>
      </c>
      <c r="AF99" t="s">
        <v>171</v>
      </c>
      <c r="AG99">
        <v>3</v>
      </c>
      <c r="AH99">
        <v>10</v>
      </c>
      <c r="AI99">
        <v>3</v>
      </c>
      <c r="AL99">
        <v>622</v>
      </c>
      <c r="AM99">
        <v>600</v>
      </c>
      <c r="AN99" s="23"/>
      <c r="AO99" s="18">
        <f>250+19*AH99+D99*(23+(AL99-AM99)+AM99*(1-IF(AN99&gt;0,AN99,'Metric Summary'!$AG$2)))</f>
        <v>725</v>
      </c>
      <c r="AP99">
        <f t="shared" si="39"/>
        <v>0</v>
      </c>
      <c r="AQ99">
        <f t="shared" si="38"/>
        <v>0</v>
      </c>
    </row>
    <row r="100" spans="1:43" x14ac:dyDescent="0.2">
      <c r="A100" t="s">
        <v>1165</v>
      </c>
      <c r="B100" s="1" t="s">
        <v>1164</v>
      </c>
      <c r="C100" t="s">
        <v>1174</v>
      </c>
      <c r="D100" s="15">
        <v>1</v>
      </c>
      <c r="E100" s="1" t="s">
        <v>510</v>
      </c>
      <c r="F100" s="3">
        <f>'Metric Summary'!$C$41</f>
        <v>0</v>
      </c>
      <c r="G100" s="4">
        <f t="shared" si="34"/>
        <v>0</v>
      </c>
      <c r="H100" s="51">
        <f t="shared" si="35"/>
        <v>0</v>
      </c>
      <c r="I100" s="52">
        <f t="shared" si="36"/>
        <v>0</v>
      </c>
      <c r="J100" s="17">
        <f t="shared" si="37"/>
        <v>0</v>
      </c>
      <c r="K100" s="13">
        <f>J100*60*24*'Metric Summary'!$A$14</f>
        <v>0</v>
      </c>
      <c r="L100" s="52">
        <f>D100*F100*AJ100*AK100*'Metric Summary'!$A$15</f>
        <v>0</v>
      </c>
      <c r="M100" s="52">
        <f>D100*F100*AJ100*AK100*'Metric Summary'!$A$15*'Metric Summary'!$A$17</f>
        <v>0</v>
      </c>
      <c r="N100" s="13">
        <f>L100*24*'Metric Summary'!$A$16+M100*'Metric Summary'!$A$18</f>
        <v>0</v>
      </c>
      <c r="AE100" t="s">
        <v>1199</v>
      </c>
      <c r="AF100" t="s">
        <v>171</v>
      </c>
      <c r="AG100">
        <v>1</v>
      </c>
      <c r="AH100">
        <v>7</v>
      </c>
      <c r="AI100">
        <v>4</v>
      </c>
      <c r="AL100">
        <v>107</v>
      </c>
      <c r="AM100">
        <v>64</v>
      </c>
      <c r="AN100" s="23"/>
      <c r="AO100" s="18">
        <f>250+19*AH100+D100*(23+(AL100-AM100)+AM100*(1-IF(AN100&gt;0,AN100,'Metric Summary'!$AG$2)))</f>
        <v>474.6</v>
      </c>
      <c r="AP100">
        <f t="shared" si="39"/>
        <v>0</v>
      </c>
      <c r="AQ100">
        <f t="shared" si="38"/>
        <v>0</v>
      </c>
    </row>
    <row r="101" spans="1:43" x14ac:dyDescent="0.2">
      <c r="A101" t="s">
        <v>1165</v>
      </c>
      <c r="B101" s="1" t="s">
        <v>1164</v>
      </c>
      <c r="C101" t="s">
        <v>1175</v>
      </c>
      <c r="D101" s="15">
        <v>0</v>
      </c>
      <c r="E101" s="1" t="s">
        <v>510</v>
      </c>
      <c r="F101" s="3">
        <f>'Metric Summary'!$C$41</f>
        <v>0</v>
      </c>
      <c r="G101" s="4">
        <f t="shared" si="34"/>
        <v>0</v>
      </c>
      <c r="H101" s="51">
        <f t="shared" si="35"/>
        <v>0</v>
      </c>
      <c r="I101" s="52">
        <f t="shared" si="36"/>
        <v>0</v>
      </c>
      <c r="J101" s="17">
        <f t="shared" si="37"/>
        <v>0</v>
      </c>
      <c r="K101" s="13">
        <f>J101*60*24*'Metric Summary'!$A$14</f>
        <v>0</v>
      </c>
      <c r="L101" s="52">
        <f>D101*F101*AJ101*AK101*'Metric Summary'!$A$15</f>
        <v>0</v>
      </c>
      <c r="M101" s="52">
        <f>D101*F101*AJ101*AK101*'Metric Summary'!$A$15*'Metric Summary'!$A$17</f>
        <v>0</v>
      </c>
      <c r="N101" s="13">
        <f>L101*24*'Metric Summary'!$A$16+M101*'Metric Summary'!$A$18</f>
        <v>0</v>
      </c>
      <c r="AE101" t="s">
        <v>1200</v>
      </c>
      <c r="AF101" t="s">
        <v>171</v>
      </c>
      <c r="AG101">
        <v>5</v>
      </c>
      <c r="AH101">
        <v>7</v>
      </c>
      <c r="AI101">
        <v>4</v>
      </c>
      <c r="AL101">
        <v>474</v>
      </c>
      <c r="AM101">
        <v>456</v>
      </c>
      <c r="AN101" s="23"/>
      <c r="AO101" s="18">
        <f>250+19*AH101+D101*(23+(AL101-AM101)+AM101*(1-IF(AN101&gt;0,AN101,'Metric Summary'!$AG$2)))</f>
        <v>383</v>
      </c>
      <c r="AP101">
        <f t="shared" si="39"/>
        <v>0</v>
      </c>
      <c r="AQ101">
        <f t="shared" si="38"/>
        <v>0</v>
      </c>
    </row>
    <row r="102" spans="1:43" x14ac:dyDescent="0.2">
      <c r="A102" t="s">
        <v>1165</v>
      </c>
      <c r="B102" s="1" t="s">
        <v>1164</v>
      </c>
      <c r="C102" t="s">
        <v>1176</v>
      </c>
      <c r="D102" s="15">
        <v>1</v>
      </c>
      <c r="E102" s="1" t="str">
        <f>IF(AF102="S","Always one row per interval","")</f>
        <v>Always one row per interval</v>
      </c>
      <c r="F102" s="3">
        <f>'Metric Summary'!$C$41</f>
        <v>0</v>
      </c>
      <c r="G102" s="4">
        <f t="shared" si="34"/>
        <v>0</v>
      </c>
      <c r="H102" s="51">
        <f t="shared" si="35"/>
        <v>0</v>
      </c>
      <c r="I102" s="52">
        <f t="shared" si="36"/>
        <v>0</v>
      </c>
      <c r="J102" s="17">
        <f t="shared" si="37"/>
        <v>0</v>
      </c>
      <c r="K102" s="13">
        <f>J102*60*24*'Metric Summary'!$A$14</f>
        <v>0</v>
      </c>
      <c r="L102" s="52">
        <f>D102*F102*AJ102*AK102*'Metric Summary'!$A$15</f>
        <v>0</v>
      </c>
      <c r="M102" s="52">
        <f>D102*F102*AJ102*AK102*'Metric Summary'!$A$15*'Metric Summary'!$A$17</f>
        <v>0</v>
      </c>
      <c r="N102" s="13">
        <f>L102*24*'Metric Summary'!$A$16+M102*'Metric Summary'!$A$18</f>
        <v>0</v>
      </c>
      <c r="AE102" t="s">
        <v>1201</v>
      </c>
      <c r="AF102" t="s">
        <v>170</v>
      </c>
      <c r="AG102">
        <v>1</v>
      </c>
      <c r="AH102">
        <v>15</v>
      </c>
      <c r="AI102">
        <v>13</v>
      </c>
      <c r="AL102">
        <v>171</v>
      </c>
      <c r="AM102">
        <v>64</v>
      </c>
      <c r="AN102" s="23"/>
      <c r="AO102" s="18">
        <f>250+19*AH102+D102*(23+(AL102-AM102)+AM102*(1-IF(AN102&gt;0,AN102,'Metric Summary'!$AG$2)))</f>
        <v>690.6</v>
      </c>
      <c r="AP102">
        <f t="shared" si="39"/>
        <v>0</v>
      </c>
      <c r="AQ102">
        <f t="shared" si="38"/>
        <v>0</v>
      </c>
    </row>
    <row r="103" spans="1:43" x14ac:dyDescent="0.2">
      <c r="A103" t="s">
        <v>1165</v>
      </c>
      <c r="B103" s="1" t="s">
        <v>1164</v>
      </c>
      <c r="C103" t="s">
        <v>1177</v>
      </c>
      <c r="D103" s="15">
        <v>15</v>
      </c>
      <c r="E103" s="1" t="s">
        <v>1694</v>
      </c>
      <c r="F103" s="3">
        <f>'Metric Summary'!$C$41</f>
        <v>0</v>
      </c>
      <c r="G103" s="4">
        <f t="shared" si="34"/>
        <v>0</v>
      </c>
      <c r="H103" s="51">
        <f t="shared" si="35"/>
        <v>0</v>
      </c>
      <c r="I103" s="52">
        <f t="shared" si="36"/>
        <v>0</v>
      </c>
      <c r="J103" s="17">
        <f t="shared" si="37"/>
        <v>0</v>
      </c>
      <c r="K103" s="13">
        <f>J103*60*24*'Metric Summary'!$A$14</f>
        <v>0</v>
      </c>
      <c r="L103" s="52">
        <f>D103*F103*AJ103*AK103*'Metric Summary'!$A$15</f>
        <v>0</v>
      </c>
      <c r="M103" s="52">
        <f>D103*F103*AJ103*AK103*'Metric Summary'!$A$15*'Metric Summary'!$A$17</f>
        <v>0</v>
      </c>
      <c r="N103" s="13">
        <f>L103*24*'Metric Summary'!$A$16+M103*'Metric Summary'!$A$18</f>
        <v>0</v>
      </c>
      <c r="AE103" t="s">
        <v>1202</v>
      </c>
      <c r="AF103" t="s">
        <v>171</v>
      </c>
      <c r="AG103">
        <v>1</v>
      </c>
      <c r="AH103">
        <v>6</v>
      </c>
      <c r="AI103">
        <v>4</v>
      </c>
      <c r="AL103">
        <v>182</v>
      </c>
      <c r="AM103">
        <v>124</v>
      </c>
      <c r="AN103" s="23"/>
      <c r="AO103" s="18">
        <f>250+19*AH103+D103*(23+(AL103-AM103)+AM103*(1-IF(AN103&gt;0,AN103,'Metric Summary'!$AG$2)))</f>
        <v>2323</v>
      </c>
      <c r="AP103">
        <f t="shared" si="39"/>
        <v>0</v>
      </c>
      <c r="AQ103">
        <f t="shared" si="38"/>
        <v>0</v>
      </c>
    </row>
    <row r="104" spans="1:43" x14ac:dyDescent="0.2">
      <c r="A104" t="s">
        <v>1165</v>
      </c>
      <c r="B104" s="1" t="s">
        <v>1164</v>
      </c>
      <c r="C104" t="s">
        <v>1178</v>
      </c>
      <c r="D104" s="15">
        <v>0</v>
      </c>
      <c r="E104" s="1" t="s">
        <v>1695</v>
      </c>
      <c r="F104" s="3">
        <f>'Metric Summary'!$C$41</f>
        <v>0</v>
      </c>
      <c r="G104" s="4">
        <f t="shared" si="34"/>
        <v>0</v>
      </c>
      <c r="H104" s="51">
        <f t="shared" si="35"/>
        <v>0</v>
      </c>
      <c r="I104" s="52">
        <f t="shared" si="36"/>
        <v>0</v>
      </c>
      <c r="J104" s="17">
        <f t="shared" si="37"/>
        <v>0</v>
      </c>
      <c r="K104" s="13">
        <f>J104*60*24*'Metric Summary'!$A$14</f>
        <v>0</v>
      </c>
      <c r="L104" s="52">
        <f>D104*F104*AJ104*AK104*'Metric Summary'!$A$15</f>
        <v>0</v>
      </c>
      <c r="M104" s="52">
        <f>D104*F104*AJ104*AK104*'Metric Summary'!$A$15*'Metric Summary'!$A$17</f>
        <v>0</v>
      </c>
      <c r="N104" s="13">
        <f>L104*24*'Metric Summary'!$A$16+M104*'Metric Summary'!$A$18</f>
        <v>0</v>
      </c>
      <c r="AE104" t="s">
        <v>1203</v>
      </c>
      <c r="AF104" t="s">
        <v>171</v>
      </c>
      <c r="AG104">
        <v>1</v>
      </c>
      <c r="AH104">
        <v>9</v>
      </c>
      <c r="AI104">
        <v>5</v>
      </c>
      <c r="AL104">
        <v>761</v>
      </c>
      <c r="AM104">
        <v>664</v>
      </c>
      <c r="AN104" s="23"/>
      <c r="AO104" s="18">
        <f>250+19*AH104+D104*(23+(AL104-AM104)+AM104*(1-IF(AN104&gt;0,AN104,'Metric Summary'!$AG$2)))</f>
        <v>421</v>
      </c>
      <c r="AP104">
        <f t="shared" si="39"/>
        <v>0</v>
      </c>
      <c r="AQ104">
        <f t="shared" si="38"/>
        <v>0</v>
      </c>
    </row>
    <row r="105" spans="1:43" x14ac:dyDescent="0.2">
      <c r="A105" t="s">
        <v>1165</v>
      </c>
      <c r="B105" s="1" t="s">
        <v>1164</v>
      </c>
      <c r="C105" t="s">
        <v>1179</v>
      </c>
      <c r="D105" s="15">
        <v>0</v>
      </c>
      <c r="E105" s="1" t="s">
        <v>1696</v>
      </c>
      <c r="F105" s="3">
        <f>'Metric Summary'!$C$41</f>
        <v>0</v>
      </c>
      <c r="G105" s="4">
        <f t="shared" si="34"/>
        <v>0</v>
      </c>
      <c r="H105" s="51">
        <f t="shared" si="35"/>
        <v>0</v>
      </c>
      <c r="I105" s="52">
        <f t="shared" si="36"/>
        <v>0</v>
      </c>
      <c r="J105" s="17">
        <f t="shared" si="37"/>
        <v>0</v>
      </c>
      <c r="K105" s="13">
        <f>J105*60*24*'Metric Summary'!$A$14</f>
        <v>0</v>
      </c>
      <c r="L105" s="52">
        <f>D105*F105*AJ105*AK105*'Metric Summary'!$A$15</f>
        <v>0</v>
      </c>
      <c r="M105" s="52">
        <f>D105*F105*AJ105*AK105*'Metric Summary'!$A$15*'Metric Summary'!$A$17</f>
        <v>0</v>
      </c>
      <c r="N105" s="13">
        <f>L105*24*'Metric Summary'!$A$16+M105*'Metric Summary'!$A$18</f>
        <v>0</v>
      </c>
      <c r="AE105" t="s">
        <v>1204</v>
      </c>
      <c r="AF105" t="s">
        <v>171</v>
      </c>
      <c r="AG105">
        <v>1</v>
      </c>
      <c r="AH105">
        <v>10</v>
      </c>
      <c r="AI105">
        <v>7</v>
      </c>
      <c r="AL105">
        <v>754</v>
      </c>
      <c r="AM105">
        <v>664</v>
      </c>
      <c r="AN105" s="23"/>
      <c r="AO105" s="18">
        <f>250+19*AH105+D105*(23+(AL105-AM105)+AM105*(1-IF(AN105&gt;0,AN105,'Metric Summary'!$AG$2)))</f>
        <v>440</v>
      </c>
      <c r="AP105">
        <f t="shared" si="39"/>
        <v>0</v>
      </c>
      <c r="AQ105">
        <f t="shared" si="38"/>
        <v>0</v>
      </c>
    </row>
    <row r="106" spans="1:43" x14ac:dyDescent="0.2">
      <c r="A106" t="s">
        <v>1165</v>
      </c>
      <c r="B106" s="1" t="s">
        <v>1164</v>
      </c>
      <c r="C106" t="s">
        <v>1180</v>
      </c>
      <c r="D106" s="15">
        <v>2</v>
      </c>
      <c r="E106" s="1" t="s">
        <v>1697</v>
      </c>
      <c r="F106" s="3">
        <f>'Metric Summary'!$C$41</f>
        <v>0</v>
      </c>
      <c r="G106" s="4">
        <f t="shared" si="34"/>
        <v>0</v>
      </c>
      <c r="H106" s="51">
        <f t="shared" si="35"/>
        <v>0</v>
      </c>
      <c r="I106" s="52">
        <f t="shared" si="36"/>
        <v>0</v>
      </c>
      <c r="J106" s="17">
        <f t="shared" si="37"/>
        <v>0</v>
      </c>
      <c r="K106" s="13">
        <f>J106*60*24*'Metric Summary'!$A$14</f>
        <v>0</v>
      </c>
      <c r="L106" s="52">
        <f>D106*F106*AJ106*AK106*'Metric Summary'!$A$15</f>
        <v>0</v>
      </c>
      <c r="M106" s="52">
        <f>D106*F106*AJ106*AK106*'Metric Summary'!$A$15*'Metric Summary'!$A$17</f>
        <v>0</v>
      </c>
      <c r="N106" s="13">
        <f>L106*24*'Metric Summary'!$A$16+M106*'Metric Summary'!$A$18</f>
        <v>0</v>
      </c>
      <c r="AE106" t="s">
        <v>1205</v>
      </c>
      <c r="AF106" t="s">
        <v>171</v>
      </c>
      <c r="AG106">
        <v>5</v>
      </c>
      <c r="AH106">
        <v>8</v>
      </c>
      <c r="AI106">
        <v>6</v>
      </c>
      <c r="AL106">
        <v>696</v>
      </c>
      <c r="AM106">
        <v>664</v>
      </c>
      <c r="AN106" s="23"/>
      <c r="AO106" s="18">
        <f>250+19*AH106+D106*(23+(AL106-AM106)+AM106*(1-IF(AN106&gt;0,AN106,'Metric Summary'!$AG$2)))</f>
        <v>1043.2</v>
      </c>
      <c r="AP106">
        <f t="shared" si="39"/>
        <v>0</v>
      </c>
      <c r="AQ106">
        <f t="shared" si="38"/>
        <v>0</v>
      </c>
    </row>
    <row r="107" spans="1:43" x14ac:dyDescent="0.2">
      <c r="A107" t="s">
        <v>1165</v>
      </c>
      <c r="B107" s="1" t="s">
        <v>1164</v>
      </c>
      <c r="C107" t="s">
        <v>1181</v>
      </c>
      <c r="D107" s="15">
        <v>0</v>
      </c>
      <c r="E107" s="1" t="s">
        <v>1698</v>
      </c>
      <c r="F107" s="3">
        <f>'Metric Summary'!$C$41</f>
        <v>0</v>
      </c>
      <c r="G107" s="4">
        <f t="shared" si="34"/>
        <v>0</v>
      </c>
      <c r="H107" s="51">
        <f t="shared" si="35"/>
        <v>0</v>
      </c>
      <c r="I107" s="52">
        <f t="shared" si="36"/>
        <v>0</v>
      </c>
      <c r="J107" s="17">
        <f t="shared" si="37"/>
        <v>0</v>
      </c>
      <c r="K107" s="13">
        <f>J107*60*24*'Metric Summary'!$A$14</f>
        <v>0</v>
      </c>
      <c r="L107" s="52">
        <f>D107*F107*AJ107*AK107*'Metric Summary'!$A$15</f>
        <v>0</v>
      </c>
      <c r="M107" s="52">
        <f>D107*F107*AJ107*AK107*'Metric Summary'!$A$15*'Metric Summary'!$A$17</f>
        <v>0</v>
      </c>
      <c r="N107" s="13">
        <f>L107*24*'Metric Summary'!$A$16+M107*'Metric Summary'!$A$18</f>
        <v>0</v>
      </c>
      <c r="AE107" t="s">
        <v>1206</v>
      </c>
      <c r="AF107" t="s">
        <v>171</v>
      </c>
      <c r="AG107">
        <v>1</v>
      </c>
      <c r="AH107">
        <v>8</v>
      </c>
      <c r="AI107">
        <v>4</v>
      </c>
      <c r="AL107">
        <v>720</v>
      </c>
      <c r="AM107">
        <v>664</v>
      </c>
      <c r="AN107" s="23"/>
      <c r="AO107" s="18">
        <f>250+19*AH107+D107*(23+(AL107-AM107)+AM107*(1-IF(AN107&gt;0,AN107,'Metric Summary'!$AG$2)))</f>
        <v>402</v>
      </c>
      <c r="AP107">
        <f t="shared" si="39"/>
        <v>0</v>
      </c>
      <c r="AQ107">
        <f t="shared" si="38"/>
        <v>0</v>
      </c>
    </row>
    <row r="108" spans="1:43" x14ac:dyDescent="0.2">
      <c r="A108" t="s">
        <v>1165</v>
      </c>
      <c r="B108" s="1" t="s">
        <v>1164</v>
      </c>
      <c r="C108" t="s">
        <v>1182</v>
      </c>
      <c r="D108" s="15">
        <v>1</v>
      </c>
      <c r="E108" s="1" t="str">
        <f t="shared" ref="E108" si="40">IF(AF108="S","Always one row per interval","")</f>
        <v>Always one row per interval</v>
      </c>
      <c r="F108" s="3">
        <f>'Metric Summary'!$C$41</f>
        <v>0</v>
      </c>
      <c r="G108" s="4">
        <f t="shared" si="34"/>
        <v>0</v>
      </c>
      <c r="H108" s="51">
        <f t="shared" si="35"/>
        <v>0</v>
      </c>
      <c r="I108" s="52">
        <f t="shared" si="36"/>
        <v>0</v>
      </c>
      <c r="J108" s="17">
        <f t="shared" si="37"/>
        <v>0</v>
      </c>
      <c r="K108" s="13">
        <f>J108*60*24*'Metric Summary'!$A$14</f>
        <v>0</v>
      </c>
      <c r="L108" s="52">
        <f>D108*F108*AJ108*AK108*'Metric Summary'!$A$15</f>
        <v>0</v>
      </c>
      <c r="M108" s="52">
        <f>D108*F108*AJ108*AK108*'Metric Summary'!$A$15*'Metric Summary'!$A$17</f>
        <v>0</v>
      </c>
      <c r="N108" s="13">
        <f>L108*24*'Metric Summary'!$A$16+M108*'Metric Summary'!$A$18</f>
        <v>0</v>
      </c>
      <c r="AE108" t="s">
        <v>1207</v>
      </c>
      <c r="AF108" t="s">
        <v>170</v>
      </c>
      <c r="AG108">
        <v>1</v>
      </c>
      <c r="AH108">
        <v>7</v>
      </c>
      <c r="AI108">
        <v>5</v>
      </c>
      <c r="AL108">
        <v>107</v>
      </c>
      <c r="AM108">
        <v>64</v>
      </c>
      <c r="AN108" s="23"/>
      <c r="AO108" s="18">
        <f>250+19*AH108+D108*(23+(AL108-AM108)+AM108*(1-IF(AN108&gt;0,AN108,'Metric Summary'!$AG$2)))</f>
        <v>474.6</v>
      </c>
      <c r="AP108">
        <f t="shared" si="39"/>
        <v>0</v>
      </c>
      <c r="AQ108">
        <f t="shared" si="38"/>
        <v>0</v>
      </c>
    </row>
    <row r="109" spans="1:43" x14ac:dyDescent="0.2">
      <c r="A109" t="s">
        <v>1165</v>
      </c>
      <c r="B109" s="1" t="s">
        <v>1164</v>
      </c>
      <c r="C109" t="s">
        <v>1183</v>
      </c>
      <c r="D109" s="15">
        <v>1</v>
      </c>
      <c r="E109" s="1" t="str">
        <f t="shared" ref="E109" si="41">IF(AF109="S","Always one row per interval","")</f>
        <v>Always one row per interval</v>
      </c>
      <c r="F109" s="3">
        <f>'Metric Summary'!$C$41</f>
        <v>0</v>
      </c>
      <c r="G109" s="4">
        <f t="shared" si="34"/>
        <v>0</v>
      </c>
      <c r="H109" s="51">
        <f t="shared" si="35"/>
        <v>0</v>
      </c>
      <c r="I109" s="52">
        <f t="shared" si="36"/>
        <v>0</v>
      </c>
      <c r="J109" s="17">
        <f t="shared" si="37"/>
        <v>0</v>
      </c>
      <c r="K109" s="13">
        <f>J109*60*24*'Metric Summary'!$A$14</f>
        <v>0</v>
      </c>
      <c r="L109" s="52">
        <f>D109*F109*AJ109*AK109*'Metric Summary'!$A$15</f>
        <v>0</v>
      </c>
      <c r="M109" s="52">
        <f>D109*F109*AJ109*AK109*'Metric Summary'!$A$15*'Metric Summary'!$A$17</f>
        <v>0</v>
      </c>
      <c r="N109" s="13">
        <f>L109*24*'Metric Summary'!$A$16+M109*'Metric Summary'!$A$18</f>
        <v>0</v>
      </c>
      <c r="AE109" t="s">
        <v>1208</v>
      </c>
      <c r="AF109" t="s">
        <v>170</v>
      </c>
      <c r="AG109">
        <v>1</v>
      </c>
      <c r="AH109">
        <v>5</v>
      </c>
      <c r="AI109">
        <v>3</v>
      </c>
      <c r="AL109">
        <v>109</v>
      </c>
      <c r="AM109">
        <v>64</v>
      </c>
      <c r="AN109" s="23"/>
      <c r="AO109" s="18">
        <f>250+19*AH109+D109*(23+(AL109-AM109)+AM109*(1-IF(AN109&gt;0,AN109,'Metric Summary'!$AG$2)))</f>
        <v>438.6</v>
      </c>
      <c r="AP109">
        <f t="shared" si="39"/>
        <v>0</v>
      </c>
      <c r="AQ109">
        <f t="shared" si="38"/>
        <v>0</v>
      </c>
    </row>
    <row r="110" spans="1:43" x14ac:dyDescent="0.2">
      <c r="A110" t="s">
        <v>1165</v>
      </c>
      <c r="B110" s="1" t="s">
        <v>1164</v>
      </c>
      <c r="C110" t="s">
        <v>1184</v>
      </c>
      <c r="D110" s="15">
        <v>1</v>
      </c>
      <c r="E110" s="1" t="str">
        <f>IF(AF110="S","Always one row per interval","")</f>
        <v/>
      </c>
      <c r="F110" s="3">
        <f>'Metric Summary'!$C$41</f>
        <v>0</v>
      </c>
      <c r="G110" s="4">
        <f t="shared" si="34"/>
        <v>0</v>
      </c>
      <c r="H110" s="51">
        <f t="shared" si="35"/>
        <v>0</v>
      </c>
      <c r="I110" s="52">
        <f t="shared" si="36"/>
        <v>0</v>
      </c>
      <c r="J110" s="17">
        <f t="shared" si="37"/>
        <v>0</v>
      </c>
      <c r="K110" s="13">
        <f>J110*60*24*'Metric Summary'!$A$14</f>
        <v>0</v>
      </c>
      <c r="L110" s="52">
        <f>D110*F110*AJ110*AK110*'Metric Summary'!$A$15</f>
        <v>0</v>
      </c>
      <c r="M110" s="52">
        <f>D110*F110*AJ110*AK110*'Metric Summary'!$A$15*'Metric Summary'!$A$17</f>
        <v>0</v>
      </c>
      <c r="N110" s="13">
        <f>L110*24*'Metric Summary'!$A$16+M110*'Metric Summary'!$A$18</f>
        <v>0</v>
      </c>
      <c r="AE110" t="s">
        <v>1209</v>
      </c>
      <c r="AF110" t="s">
        <v>171</v>
      </c>
      <c r="AG110">
        <v>5</v>
      </c>
      <c r="AH110">
        <v>10</v>
      </c>
      <c r="AI110">
        <v>3</v>
      </c>
      <c r="AL110">
        <v>1678</v>
      </c>
      <c r="AM110">
        <v>1600</v>
      </c>
      <c r="AN110" s="23"/>
      <c r="AO110" s="18">
        <f>250+19*AH110+D110*(23+(AL110-AM110)+AM110*(1-IF(AN110&gt;0,AN110,'Metric Summary'!$AG$2)))</f>
        <v>1181</v>
      </c>
      <c r="AP110">
        <f t="shared" si="39"/>
        <v>0</v>
      </c>
      <c r="AQ110">
        <f t="shared" si="38"/>
        <v>0</v>
      </c>
    </row>
    <row r="111" spans="1:43" x14ac:dyDescent="0.2">
      <c r="A111" t="s">
        <v>1165</v>
      </c>
      <c r="B111" s="1" t="s">
        <v>1164</v>
      </c>
      <c r="C111" t="s">
        <v>1185</v>
      </c>
      <c r="D111" s="15">
        <v>0</v>
      </c>
      <c r="E111" s="1" t="s">
        <v>1699</v>
      </c>
      <c r="F111" s="3">
        <f>'Metric Summary'!$C$41</f>
        <v>0</v>
      </c>
      <c r="G111" s="4">
        <f t="shared" si="34"/>
        <v>0</v>
      </c>
      <c r="H111" s="51">
        <f t="shared" si="35"/>
        <v>0</v>
      </c>
      <c r="I111" s="52">
        <f t="shared" si="36"/>
        <v>0</v>
      </c>
      <c r="J111" s="17">
        <f t="shared" si="37"/>
        <v>0</v>
      </c>
      <c r="K111" s="13">
        <f>J111*60*24*'Metric Summary'!$A$14</f>
        <v>0</v>
      </c>
      <c r="L111" s="52">
        <f>D111*F111*AJ111*AK111*'Metric Summary'!$A$15</f>
        <v>0</v>
      </c>
      <c r="M111" s="52">
        <f>D111*F111*AJ111*AK111*'Metric Summary'!$A$15*'Metric Summary'!$A$17</f>
        <v>0</v>
      </c>
      <c r="N111" s="13">
        <f>L111*24*'Metric Summary'!$A$16+M111*'Metric Summary'!$A$18</f>
        <v>0</v>
      </c>
      <c r="AE111" t="s">
        <v>1210</v>
      </c>
      <c r="AF111" t="s">
        <v>171</v>
      </c>
      <c r="AG111">
        <v>1</v>
      </c>
      <c r="AH111">
        <v>10</v>
      </c>
      <c r="AI111">
        <v>6</v>
      </c>
      <c r="AL111">
        <v>718</v>
      </c>
      <c r="AM111">
        <v>664</v>
      </c>
      <c r="AN111" s="23"/>
      <c r="AO111" s="18">
        <f>250+19*AH111+D111*(23+(AL111-AM111)+AM111*(1-IF(AN111&gt;0,AN111,'Metric Summary'!$AG$2)))</f>
        <v>440</v>
      </c>
      <c r="AP111">
        <f t="shared" si="39"/>
        <v>0</v>
      </c>
      <c r="AQ111">
        <f t="shared" si="38"/>
        <v>0</v>
      </c>
    </row>
    <row r="112" spans="1:43" x14ac:dyDescent="0.2">
      <c r="A112" t="s">
        <v>1165</v>
      </c>
      <c r="B112" s="1" t="s">
        <v>1164</v>
      </c>
      <c r="C112" t="s">
        <v>1186</v>
      </c>
      <c r="D112" s="15">
        <v>1</v>
      </c>
      <c r="E112" s="1" t="str">
        <f>IF(AF112="S","Always one row per interval","")</f>
        <v>Always one row per interval</v>
      </c>
      <c r="F112" s="3">
        <f>'Metric Summary'!$C$41</f>
        <v>0</v>
      </c>
      <c r="G112" s="4">
        <f t="shared" si="34"/>
        <v>0</v>
      </c>
      <c r="H112" s="51">
        <f t="shared" si="35"/>
        <v>0</v>
      </c>
      <c r="I112" s="52">
        <f t="shared" si="36"/>
        <v>0</v>
      </c>
      <c r="J112" s="17">
        <f t="shared" si="37"/>
        <v>0</v>
      </c>
      <c r="K112" s="13">
        <f>J112*60*24*'Metric Summary'!$A$14</f>
        <v>0</v>
      </c>
      <c r="L112" s="52">
        <f>D112*F112*AJ112*AK112*'Metric Summary'!$A$15</f>
        <v>0</v>
      </c>
      <c r="M112" s="52">
        <f>D112*F112*AJ112*AK112*'Metric Summary'!$A$15*'Metric Summary'!$A$17</f>
        <v>0</v>
      </c>
      <c r="N112" s="13">
        <f>L112*24*'Metric Summary'!$A$16+M112*'Metric Summary'!$A$18</f>
        <v>0</v>
      </c>
      <c r="AE112" t="s">
        <v>1211</v>
      </c>
      <c r="AF112" t="s">
        <v>170</v>
      </c>
      <c r="AG112">
        <v>30</v>
      </c>
      <c r="AH112">
        <v>12</v>
      </c>
      <c r="AI112">
        <v>2</v>
      </c>
      <c r="AL112">
        <v>2731</v>
      </c>
      <c r="AM112">
        <v>2664</v>
      </c>
      <c r="AN112" s="23"/>
      <c r="AO112" s="18">
        <f>250+19*AH112+D112*(23+(AL112-AM112)+AM112*(1-IF(AN112&gt;0,AN112,'Metric Summary'!$AG$2)))</f>
        <v>1633.6000000000001</v>
      </c>
      <c r="AP112">
        <f t="shared" si="39"/>
        <v>0</v>
      </c>
      <c r="AQ112">
        <f t="shared" si="38"/>
        <v>0</v>
      </c>
    </row>
    <row r="113" spans="1:43" x14ac:dyDescent="0.2">
      <c r="A113" t="s">
        <v>1165</v>
      </c>
      <c r="B113" s="1" t="s">
        <v>1164</v>
      </c>
      <c r="C113" t="s">
        <v>1187</v>
      </c>
      <c r="D113" s="15">
        <v>15</v>
      </c>
      <c r="E113" s="1" t="s">
        <v>1700</v>
      </c>
      <c r="F113" s="3">
        <f>'Metric Summary'!$C$41</f>
        <v>0</v>
      </c>
      <c r="G113" s="4">
        <f t="shared" si="34"/>
        <v>0</v>
      </c>
      <c r="H113" s="51">
        <f t="shared" si="35"/>
        <v>0</v>
      </c>
      <c r="I113" s="52">
        <f t="shared" si="36"/>
        <v>0</v>
      </c>
      <c r="J113" s="17">
        <f t="shared" si="37"/>
        <v>0</v>
      </c>
      <c r="K113" s="13">
        <f>J113*60*24*'Metric Summary'!$A$14</f>
        <v>0</v>
      </c>
      <c r="L113" s="52">
        <f>D113*F113*AJ113*AK113*'Metric Summary'!$A$15</f>
        <v>0</v>
      </c>
      <c r="M113" s="52">
        <f>D113*F113*AJ113*AK113*'Metric Summary'!$A$15*'Metric Summary'!$A$17</f>
        <v>0</v>
      </c>
      <c r="N113" s="13">
        <f>L113*24*'Metric Summary'!$A$16+M113*'Metric Summary'!$A$18</f>
        <v>0</v>
      </c>
      <c r="AE113" t="s">
        <v>1212</v>
      </c>
      <c r="AF113" t="s">
        <v>171</v>
      </c>
      <c r="AG113">
        <v>5</v>
      </c>
      <c r="AH113">
        <v>5</v>
      </c>
      <c r="AI113">
        <v>0</v>
      </c>
      <c r="AL113">
        <v>465</v>
      </c>
      <c r="AM113">
        <v>448</v>
      </c>
      <c r="AN113" s="23"/>
      <c r="AO113" s="18">
        <f>250+19*AH113+D113*(23+(AL113-AM113)+AM113*(1-IF(AN113&gt;0,AN113,'Metric Summary'!$AG$2)))</f>
        <v>3633.0000000000005</v>
      </c>
      <c r="AP113">
        <f t="shared" si="39"/>
        <v>0</v>
      </c>
      <c r="AQ113">
        <f t="shared" si="38"/>
        <v>0</v>
      </c>
    </row>
    <row r="114" spans="1:43" x14ac:dyDescent="0.2">
      <c r="A114" t="s">
        <v>1165</v>
      </c>
      <c r="B114" s="1" t="s">
        <v>1164</v>
      </c>
      <c r="C114" t="s">
        <v>1188</v>
      </c>
      <c r="D114" s="15">
        <v>1</v>
      </c>
      <c r="E114" s="1" t="s">
        <v>1701</v>
      </c>
      <c r="F114" s="3">
        <f>'Metric Summary'!$C$41</f>
        <v>0</v>
      </c>
      <c r="G114" s="4">
        <f t="shared" si="34"/>
        <v>0</v>
      </c>
      <c r="H114" s="51">
        <f t="shared" si="35"/>
        <v>0</v>
      </c>
      <c r="I114" s="52">
        <f t="shared" si="36"/>
        <v>0</v>
      </c>
      <c r="J114" s="17">
        <f t="shared" si="37"/>
        <v>0</v>
      </c>
      <c r="K114" s="13">
        <f>J114*60*24*'Metric Summary'!$A$14</f>
        <v>0</v>
      </c>
      <c r="L114" s="52">
        <f>D114*F114*AJ114*AK114*'Metric Summary'!$A$15</f>
        <v>0</v>
      </c>
      <c r="M114" s="52">
        <f>D114*F114*AJ114*AK114*'Metric Summary'!$A$15*'Metric Summary'!$A$17</f>
        <v>0</v>
      </c>
      <c r="N114" s="13">
        <f>L114*24*'Metric Summary'!$A$16+M114*'Metric Summary'!$A$18</f>
        <v>0</v>
      </c>
      <c r="AE114" t="s">
        <v>1213</v>
      </c>
      <c r="AF114" t="s">
        <v>171</v>
      </c>
      <c r="AG114">
        <v>5</v>
      </c>
      <c r="AH114">
        <v>6</v>
      </c>
      <c r="AI114">
        <v>4</v>
      </c>
      <c r="AL114">
        <v>506</v>
      </c>
      <c r="AM114">
        <v>448</v>
      </c>
      <c r="AN114" s="23"/>
      <c r="AO114" s="18">
        <f>250+19*AH114+D114*(23+(AL114-AM114)+AM114*(1-IF(AN114&gt;0,AN114,'Metric Summary'!$AG$2)))</f>
        <v>624.20000000000005</v>
      </c>
      <c r="AP114">
        <f t="shared" si="39"/>
        <v>0</v>
      </c>
      <c r="AQ114">
        <f t="shared" si="38"/>
        <v>0</v>
      </c>
    </row>
    <row r="115" spans="1:43" x14ac:dyDescent="0.2">
      <c r="A115" t="s">
        <v>1165</v>
      </c>
      <c r="B115" s="1" t="s">
        <v>1164</v>
      </c>
      <c r="C115" t="s">
        <v>1189</v>
      </c>
      <c r="D115" s="15">
        <v>1</v>
      </c>
      <c r="E115" s="1" t="s">
        <v>510</v>
      </c>
      <c r="F115" s="3">
        <f>'Metric Summary'!$C$41</f>
        <v>0</v>
      </c>
      <c r="G115" s="4">
        <f t="shared" si="34"/>
        <v>0</v>
      </c>
      <c r="H115" s="51">
        <f t="shared" si="35"/>
        <v>0</v>
      </c>
      <c r="I115" s="52">
        <f t="shared" si="36"/>
        <v>0</v>
      </c>
      <c r="J115" s="17">
        <f t="shared" si="37"/>
        <v>0</v>
      </c>
      <c r="K115" s="13">
        <f>J115*60*24*'Metric Summary'!$A$14</f>
        <v>0</v>
      </c>
      <c r="L115" s="52">
        <f>D115*F115*AJ115*AK115*'Metric Summary'!$A$15</f>
        <v>0</v>
      </c>
      <c r="M115" s="52">
        <f>D115*F115*AJ115*AK115*'Metric Summary'!$A$15*'Metric Summary'!$A$17</f>
        <v>0</v>
      </c>
      <c r="N115" s="13">
        <f>L115*24*'Metric Summary'!$A$16+M115*'Metric Summary'!$A$18</f>
        <v>0</v>
      </c>
      <c r="AE115" t="s">
        <v>1214</v>
      </c>
      <c r="AF115" t="s">
        <v>171</v>
      </c>
      <c r="AG115">
        <v>1</v>
      </c>
      <c r="AH115">
        <v>12</v>
      </c>
      <c r="AI115">
        <v>9</v>
      </c>
      <c r="AL115">
        <v>512</v>
      </c>
      <c r="AM115">
        <v>448</v>
      </c>
      <c r="AN115" s="23"/>
      <c r="AO115" s="18">
        <f>250+19*AH115+D115*(23+(AL115-AM115)+AM115*(1-IF(AN115&gt;0,AN115,'Metric Summary'!$AG$2)))</f>
        <v>744.2</v>
      </c>
      <c r="AP115">
        <f t="shared" si="39"/>
        <v>0</v>
      </c>
      <c r="AQ115">
        <f t="shared" si="38"/>
        <v>0</v>
      </c>
    </row>
    <row r="116" spans="1:43" x14ac:dyDescent="0.2">
      <c r="A116" t="s">
        <v>1158</v>
      </c>
      <c r="B116" s="1" t="s">
        <v>1159</v>
      </c>
      <c r="C116" t="s">
        <v>1190</v>
      </c>
      <c r="D116" s="15">
        <v>4</v>
      </c>
      <c r="E116" t="s">
        <v>1685</v>
      </c>
      <c r="F116" s="3">
        <f>'Metric Summary'!$C$31</f>
        <v>0</v>
      </c>
      <c r="G116" s="4">
        <f t="shared" ref="G116:G176" si="42">IF(F116&gt;0,D116*(AO116)/(AG116*60),0)</f>
        <v>0</v>
      </c>
      <c r="H116" s="51">
        <f t="shared" ref="H116:H176" si="43">IF(F116&gt;0,D116/AG116,0)</f>
        <v>0</v>
      </c>
      <c r="I116" s="52">
        <f t="shared" ref="I116:I176" si="44">F116*D116/AG116</f>
        <v>0</v>
      </c>
      <c r="J116" s="17">
        <f t="shared" ref="J116:J176" si="45">I116*AI116</f>
        <v>0</v>
      </c>
      <c r="K116" s="13">
        <f>J116*60*24*'Metric Summary'!$A$14</f>
        <v>0</v>
      </c>
      <c r="L116" s="52">
        <f>D116*F116*AJ116*AK116*'Metric Summary'!$A$15</f>
        <v>0</v>
      </c>
      <c r="M116" s="52">
        <f>D116*F116*AJ116*AK116*'Metric Summary'!$A$15*'Metric Summary'!$A$17</f>
        <v>0</v>
      </c>
      <c r="N116" s="13">
        <f>L116*24*'Metric Summary'!$A$16+M116*'Metric Summary'!$A$18</f>
        <v>0</v>
      </c>
      <c r="AE116" t="s">
        <v>1215</v>
      </c>
      <c r="AF116" t="s">
        <v>171</v>
      </c>
      <c r="AG116">
        <v>1</v>
      </c>
      <c r="AH116">
        <v>23</v>
      </c>
      <c r="AI116">
        <v>12</v>
      </c>
      <c r="AL116">
        <v>783</v>
      </c>
      <c r="AM116">
        <v>608</v>
      </c>
      <c r="AN116" s="23"/>
      <c r="AO116" s="18">
        <f>250+19*AH116+D116*(23+(AL116-AM116)+AM116*(1-IF(AN116&gt;0,AN116,'Metric Summary'!$AG$2)))</f>
        <v>2451.8000000000002</v>
      </c>
      <c r="AP116">
        <f t="shared" ref="AP116:AP176" si="46">F116*AI116*IF(D116&gt;0,1,0)</f>
        <v>0</v>
      </c>
      <c r="AQ116">
        <f t="shared" ref="AQ116:AQ176" si="47">F116*AI116*D116</f>
        <v>0</v>
      </c>
    </row>
    <row r="117" spans="1:43" x14ac:dyDescent="0.2">
      <c r="A117" t="s">
        <v>1158</v>
      </c>
      <c r="B117" s="1" t="s">
        <v>1159</v>
      </c>
      <c r="C117" t="s">
        <v>1191</v>
      </c>
      <c r="D117" s="15">
        <v>4</v>
      </c>
      <c r="E117" t="s">
        <v>1685</v>
      </c>
      <c r="F117" s="3">
        <f>'Metric Summary'!$C$31</f>
        <v>0</v>
      </c>
      <c r="G117" s="4">
        <f t="shared" si="42"/>
        <v>0</v>
      </c>
      <c r="H117" s="51">
        <f t="shared" si="43"/>
        <v>0</v>
      </c>
      <c r="I117" s="52">
        <f t="shared" si="44"/>
        <v>0</v>
      </c>
      <c r="J117" s="17">
        <f t="shared" si="45"/>
        <v>0</v>
      </c>
      <c r="K117" s="13">
        <f>J117*60*24*'Metric Summary'!$A$14</f>
        <v>0</v>
      </c>
      <c r="L117" s="52">
        <f>D117*F117*AJ117*AK117*'Metric Summary'!$A$15</f>
        <v>0</v>
      </c>
      <c r="M117" s="52">
        <f>D117*F117*AJ117*AK117*'Metric Summary'!$A$15*'Metric Summary'!$A$17</f>
        <v>0</v>
      </c>
      <c r="N117" s="13">
        <f>L117*24*'Metric Summary'!$A$16+M117*'Metric Summary'!$A$18</f>
        <v>0</v>
      </c>
      <c r="AE117" t="s">
        <v>1216</v>
      </c>
      <c r="AF117" t="s">
        <v>171</v>
      </c>
      <c r="AG117">
        <v>1</v>
      </c>
      <c r="AH117">
        <v>13</v>
      </c>
      <c r="AI117">
        <v>1</v>
      </c>
      <c r="AL117">
        <v>405</v>
      </c>
      <c r="AM117">
        <v>352</v>
      </c>
      <c r="AN117" s="23"/>
      <c r="AO117" s="18">
        <f>250+19*AH117+D117*(23+(AL117-AM117)+AM117*(1-IF(AN117&gt;0,AN117,'Metric Summary'!$AG$2)))</f>
        <v>1364.2</v>
      </c>
      <c r="AP117">
        <f t="shared" si="46"/>
        <v>0</v>
      </c>
      <c r="AQ117">
        <f t="shared" si="47"/>
        <v>0</v>
      </c>
    </row>
    <row r="118" spans="1:43" x14ac:dyDescent="0.2">
      <c r="A118" t="s">
        <v>1158</v>
      </c>
      <c r="B118" s="1" t="s">
        <v>1159</v>
      </c>
      <c r="C118" t="s">
        <v>1192</v>
      </c>
      <c r="D118" s="15">
        <v>1</v>
      </c>
      <c r="E118" t="s">
        <v>1686</v>
      </c>
      <c r="F118" s="3">
        <f>'Metric Summary'!$C$31</f>
        <v>0</v>
      </c>
      <c r="G118" s="4">
        <f t="shared" si="42"/>
        <v>0</v>
      </c>
      <c r="H118" s="51">
        <f t="shared" si="43"/>
        <v>0</v>
      </c>
      <c r="I118" s="52">
        <f t="shared" si="44"/>
        <v>0</v>
      </c>
      <c r="J118" s="17">
        <f t="shared" si="45"/>
        <v>0</v>
      </c>
      <c r="K118" s="13">
        <f>J118*60*24*'Metric Summary'!$A$14</f>
        <v>0</v>
      </c>
      <c r="L118" s="52">
        <f>D118*F118*AJ118*AK118*'Metric Summary'!$A$15</f>
        <v>0</v>
      </c>
      <c r="M118" s="52">
        <f>D118*F118*AJ118*AK118*'Metric Summary'!$A$15*'Metric Summary'!$A$17</f>
        <v>0</v>
      </c>
      <c r="N118" s="13">
        <f>L118*24*'Metric Summary'!$A$16+M118*'Metric Summary'!$A$18</f>
        <v>0</v>
      </c>
      <c r="AE118" t="s">
        <v>1217</v>
      </c>
      <c r="AF118" t="s">
        <v>171</v>
      </c>
      <c r="AG118">
        <v>1</v>
      </c>
      <c r="AH118">
        <v>51</v>
      </c>
      <c r="AI118">
        <v>46</v>
      </c>
      <c r="AL118">
        <v>727</v>
      </c>
      <c r="AM118">
        <v>160</v>
      </c>
      <c r="AN118" s="23"/>
      <c r="AO118" s="18">
        <f>250+19*AH118+D118*(23+(AL118-AM118)+AM118*(1-IF(AN118&gt;0,AN118,'Metric Summary'!$AG$2)))</f>
        <v>1873</v>
      </c>
      <c r="AP118">
        <f t="shared" si="46"/>
        <v>0</v>
      </c>
      <c r="AQ118">
        <f t="shared" si="47"/>
        <v>0</v>
      </c>
    </row>
    <row r="119" spans="1:43" x14ac:dyDescent="0.2">
      <c r="A119" t="s">
        <v>1158</v>
      </c>
      <c r="B119" s="1" t="s">
        <v>1159</v>
      </c>
      <c r="C119" t="s">
        <v>1193</v>
      </c>
      <c r="D119" s="15">
        <v>5</v>
      </c>
      <c r="E119" s="1" t="s">
        <v>1687</v>
      </c>
      <c r="F119" s="3">
        <f>'Metric Summary'!$C$31</f>
        <v>0</v>
      </c>
      <c r="G119" s="4">
        <f t="shared" si="42"/>
        <v>0</v>
      </c>
      <c r="H119" s="51">
        <f t="shared" si="43"/>
        <v>0</v>
      </c>
      <c r="I119" s="52">
        <f t="shared" si="44"/>
        <v>0</v>
      </c>
      <c r="J119" s="17">
        <f t="shared" si="45"/>
        <v>0</v>
      </c>
      <c r="K119" s="13">
        <f>J119*60*24*'Metric Summary'!$A$14</f>
        <v>0</v>
      </c>
      <c r="L119" s="52">
        <f>D119*F119*AJ119*AK119*'Metric Summary'!$A$15</f>
        <v>0</v>
      </c>
      <c r="M119" s="52">
        <f>D119*F119*AJ119*AK119*'Metric Summary'!$A$15*'Metric Summary'!$A$17</f>
        <v>0</v>
      </c>
      <c r="N119" s="13">
        <f>L119*24*'Metric Summary'!$A$16+M119*'Metric Summary'!$A$18</f>
        <v>0</v>
      </c>
      <c r="AE119" t="s">
        <v>1218</v>
      </c>
      <c r="AF119" t="s">
        <v>171</v>
      </c>
      <c r="AG119">
        <v>1</v>
      </c>
      <c r="AH119">
        <v>41</v>
      </c>
      <c r="AI119">
        <v>34</v>
      </c>
      <c r="AL119">
        <v>601</v>
      </c>
      <c r="AM119">
        <v>224</v>
      </c>
      <c r="AN119" s="23"/>
      <c r="AO119" s="18">
        <f>250+19*AH119+D119*(23+(AL119-AM119)+AM119*(1-IF(AN119&gt;0,AN119,'Metric Summary'!$AG$2)))</f>
        <v>3477</v>
      </c>
      <c r="AP119">
        <f t="shared" si="46"/>
        <v>0</v>
      </c>
      <c r="AQ119">
        <f t="shared" si="47"/>
        <v>0</v>
      </c>
    </row>
    <row r="120" spans="1:43" x14ac:dyDescent="0.2">
      <c r="A120" t="s">
        <v>1158</v>
      </c>
      <c r="B120" s="1" t="s">
        <v>1159</v>
      </c>
      <c r="C120" t="s">
        <v>1194</v>
      </c>
      <c r="D120" s="15">
        <v>16</v>
      </c>
      <c r="E120" t="s">
        <v>1688</v>
      </c>
      <c r="F120" s="3">
        <f>'Metric Summary'!$C$31</f>
        <v>0</v>
      </c>
      <c r="G120" s="4">
        <f t="shared" si="42"/>
        <v>0</v>
      </c>
      <c r="H120" s="51">
        <f t="shared" si="43"/>
        <v>0</v>
      </c>
      <c r="I120" s="52">
        <f t="shared" si="44"/>
        <v>0</v>
      </c>
      <c r="J120" s="17">
        <f t="shared" si="45"/>
        <v>0</v>
      </c>
      <c r="K120" s="13">
        <f>J120*60*24*'Metric Summary'!$A$14</f>
        <v>0</v>
      </c>
      <c r="L120" s="52">
        <f>D120*F120*AJ120*AK120*'Metric Summary'!$A$15</f>
        <v>0</v>
      </c>
      <c r="M120" s="52">
        <f>D120*F120*AJ120*AK120*'Metric Summary'!$A$15*'Metric Summary'!$A$17</f>
        <v>0</v>
      </c>
      <c r="N120" s="13">
        <f>L120*24*'Metric Summary'!$A$16+M120*'Metric Summary'!$A$18</f>
        <v>0</v>
      </c>
      <c r="AE120" t="s">
        <v>1219</v>
      </c>
      <c r="AF120" t="s">
        <v>171</v>
      </c>
      <c r="AG120">
        <v>1</v>
      </c>
      <c r="AH120">
        <v>36</v>
      </c>
      <c r="AI120">
        <v>30</v>
      </c>
      <c r="AL120">
        <v>556</v>
      </c>
      <c r="AM120">
        <v>224</v>
      </c>
      <c r="AN120" s="23"/>
      <c r="AO120" s="18">
        <f>250+19*AH120+D120*(23+(AL120-AM120)+AM120*(1-IF(AN120&gt;0,AN120,'Metric Summary'!$AG$2)))</f>
        <v>8047.6</v>
      </c>
      <c r="AP120">
        <f t="shared" si="46"/>
        <v>0</v>
      </c>
      <c r="AQ120">
        <f t="shared" si="47"/>
        <v>0</v>
      </c>
    </row>
    <row r="121" spans="1:43" x14ac:dyDescent="0.2">
      <c r="A121" t="s">
        <v>1158</v>
      </c>
      <c r="B121" s="1" t="s">
        <v>1159</v>
      </c>
      <c r="C121" t="s">
        <v>1195</v>
      </c>
      <c r="D121" s="15">
        <v>4</v>
      </c>
      <c r="E121" t="s">
        <v>1685</v>
      </c>
      <c r="F121" s="3">
        <f>'Metric Summary'!$C$31</f>
        <v>0</v>
      </c>
      <c r="G121" s="4">
        <f t="shared" si="42"/>
        <v>0</v>
      </c>
      <c r="H121" s="51">
        <f t="shared" si="43"/>
        <v>0</v>
      </c>
      <c r="I121" s="52">
        <f t="shared" si="44"/>
        <v>0</v>
      </c>
      <c r="J121" s="17">
        <f t="shared" si="45"/>
        <v>0</v>
      </c>
      <c r="K121" s="13">
        <f>J121*60*24*'Metric Summary'!$A$14</f>
        <v>0</v>
      </c>
      <c r="L121" s="52">
        <f>D121*F121*AJ121*AK121*'Metric Summary'!$A$15</f>
        <v>0</v>
      </c>
      <c r="M121" s="52">
        <f>D121*F121*AJ121*AK121*'Metric Summary'!$A$15*'Metric Summary'!$A$17</f>
        <v>0</v>
      </c>
      <c r="N121" s="13">
        <f>L121*24*'Metric Summary'!$A$16+M121*'Metric Summary'!$A$18</f>
        <v>0</v>
      </c>
      <c r="AE121" t="s">
        <v>1220</v>
      </c>
      <c r="AF121" t="s">
        <v>171</v>
      </c>
      <c r="AG121">
        <v>1</v>
      </c>
      <c r="AH121">
        <v>7</v>
      </c>
      <c r="AI121">
        <v>3</v>
      </c>
      <c r="AL121">
        <v>175</v>
      </c>
      <c r="AM121">
        <v>96</v>
      </c>
      <c r="AN121" s="23"/>
      <c r="AO121" s="18">
        <f>250+19*AH121+D121*(23+(AL121-AM121)+AM121*(1-IF(AN121&gt;0,AN121,'Metric Summary'!$AG$2)))</f>
        <v>944.6</v>
      </c>
      <c r="AP121">
        <f t="shared" si="46"/>
        <v>0</v>
      </c>
      <c r="AQ121">
        <f t="shared" si="47"/>
        <v>0</v>
      </c>
    </row>
    <row r="122" spans="1:43" x14ac:dyDescent="0.2">
      <c r="A122" t="s">
        <v>1158</v>
      </c>
      <c r="B122" s="1" t="s">
        <v>1159</v>
      </c>
      <c r="C122" t="s">
        <v>1196</v>
      </c>
      <c r="D122" s="15"/>
      <c r="E122" t="s">
        <v>1689</v>
      </c>
      <c r="F122" s="3">
        <f>'Metric Summary'!$C$31</f>
        <v>0</v>
      </c>
      <c r="G122" s="4">
        <f t="shared" si="42"/>
        <v>0</v>
      </c>
      <c r="H122" s="51">
        <f t="shared" si="43"/>
        <v>0</v>
      </c>
      <c r="I122" s="52">
        <f t="shared" si="44"/>
        <v>0</v>
      </c>
      <c r="J122" s="17">
        <f t="shared" si="45"/>
        <v>0</v>
      </c>
      <c r="K122" s="13">
        <f>J122*60*24*'Metric Summary'!$A$14</f>
        <v>0</v>
      </c>
      <c r="L122" s="52">
        <f>D122*F122*AJ122*AK122*'Metric Summary'!$A$15</f>
        <v>0</v>
      </c>
      <c r="M122" s="52">
        <f>D122*F122*AJ122*AK122*'Metric Summary'!$A$15*'Metric Summary'!$A$17</f>
        <v>0</v>
      </c>
      <c r="N122" s="13">
        <f>L122*24*'Metric Summary'!$A$16+M122*'Metric Summary'!$A$18</f>
        <v>0</v>
      </c>
      <c r="AE122" t="s">
        <v>1221</v>
      </c>
      <c r="AF122" t="s">
        <v>171</v>
      </c>
      <c r="AG122">
        <v>1</v>
      </c>
      <c r="AH122">
        <v>42</v>
      </c>
      <c r="AI122">
        <v>34</v>
      </c>
      <c r="AL122">
        <v>674</v>
      </c>
      <c r="AM122">
        <v>352</v>
      </c>
      <c r="AN122" s="23"/>
      <c r="AO122" s="18">
        <f>250+19*AH122+D122*(23+(AL122-AM122)+AM122*(1-IF(AN122&gt;0,AN122,'Metric Summary'!$AG$2)))</f>
        <v>1048</v>
      </c>
      <c r="AP122">
        <f t="shared" si="46"/>
        <v>0</v>
      </c>
      <c r="AQ122">
        <f t="shared" si="47"/>
        <v>0</v>
      </c>
    </row>
    <row r="123" spans="1:43" x14ac:dyDescent="0.2">
      <c r="A123" t="s">
        <v>1158</v>
      </c>
      <c r="B123" s="1" t="s">
        <v>1159</v>
      </c>
      <c r="C123" t="s">
        <v>1197</v>
      </c>
      <c r="D123" s="15">
        <v>3</v>
      </c>
      <c r="E123" s="1" t="s">
        <v>1691</v>
      </c>
      <c r="F123" s="3">
        <f>'Metric Summary'!$C$31</f>
        <v>0</v>
      </c>
      <c r="G123" s="4">
        <f t="shared" si="42"/>
        <v>0</v>
      </c>
      <c r="H123" s="51">
        <f t="shared" si="43"/>
        <v>0</v>
      </c>
      <c r="I123" s="52">
        <f t="shared" si="44"/>
        <v>0</v>
      </c>
      <c r="J123" s="17">
        <f t="shared" si="45"/>
        <v>0</v>
      </c>
      <c r="K123" s="13">
        <f>J123*60*24*'Metric Summary'!$A$14</f>
        <v>0</v>
      </c>
      <c r="L123" s="52">
        <f>D123*F123*AJ123*AK123*'Metric Summary'!$A$15</f>
        <v>0</v>
      </c>
      <c r="M123" s="52">
        <f>D123*F123*AJ123*AK123*'Metric Summary'!$A$15*'Metric Summary'!$A$17</f>
        <v>0</v>
      </c>
      <c r="N123" s="13">
        <f>L123*24*'Metric Summary'!$A$16+M123*'Metric Summary'!$A$18</f>
        <v>0</v>
      </c>
      <c r="AE123" t="s">
        <v>1222</v>
      </c>
      <c r="AF123" t="s">
        <v>171</v>
      </c>
      <c r="AG123">
        <v>1</v>
      </c>
      <c r="AH123">
        <v>4</v>
      </c>
      <c r="AI123">
        <v>0</v>
      </c>
      <c r="AL123">
        <v>244</v>
      </c>
      <c r="AM123">
        <v>224</v>
      </c>
      <c r="AN123" s="23"/>
      <c r="AO123" s="18">
        <f>250+19*AH123+D123*(23+(AL123-AM123)+AM123*(1-IF(AN123&gt;0,AN123,'Metric Summary'!$AG$2)))</f>
        <v>723.80000000000007</v>
      </c>
      <c r="AP123">
        <f t="shared" si="46"/>
        <v>0</v>
      </c>
      <c r="AQ123">
        <f t="shared" si="47"/>
        <v>0</v>
      </c>
    </row>
    <row r="124" spans="1:43" x14ac:dyDescent="0.2">
      <c r="A124" t="s">
        <v>1158</v>
      </c>
      <c r="B124" s="1" t="s">
        <v>1159</v>
      </c>
      <c r="C124" t="s">
        <v>1198</v>
      </c>
      <c r="D124" s="15"/>
      <c r="E124" t="s">
        <v>1690</v>
      </c>
      <c r="F124" s="3">
        <f>'Metric Summary'!$C$31</f>
        <v>0</v>
      </c>
      <c r="G124" s="4">
        <f t="shared" si="42"/>
        <v>0</v>
      </c>
      <c r="H124" s="51">
        <f t="shared" si="43"/>
        <v>0</v>
      </c>
      <c r="I124" s="52">
        <f t="shared" si="44"/>
        <v>0</v>
      </c>
      <c r="J124" s="17">
        <f t="shared" si="45"/>
        <v>0</v>
      </c>
      <c r="K124" s="13">
        <f>J124*60*24*'Metric Summary'!$A$14</f>
        <v>0</v>
      </c>
      <c r="L124" s="52">
        <f>D124*F124*AJ124*AK124*'Metric Summary'!$A$15</f>
        <v>0</v>
      </c>
      <c r="M124" s="52">
        <f>D124*F124*AJ124*AK124*'Metric Summary'!$A$15*'Metric Summary'!$A$17</f>
        <v>0</v>
      </c>
      <c r="N124" s="13">
        <f>L124*24*'Metric Summary'!$A$16+M124*'Metric Summary'!$A$18</f>
        <v>0</v>
      </c>
      <c r="AE124" t="s">
        <v>1223</v>
      </c>
      <c r="AF124" t="s">
        <v>171</v>
      </c>
      <c r="AG124">
        <v>1</v>
      </c>
      <c r="AH124">
        <v>23</v>
      </c>
      <c r="AI124">
        <v>16</v>
      </c>
      <c r="AL124">
        <v>427</v>
      </c>
      <c r="AM124">
        <v>224</v>
      </c>
      <c r="AN124" s="23"/>
      <c r="AO124" s="18">
        <f>250+19*AH124+D124*(23+(AL124-AM124)+AM124*(1-IF(AN124&gt;0,AN124,'Metric Summary'!$AG$2)))</f>
        <v>687</v>
      </c>
      <c r="AP124">
        <f t="shared" si="46"/>
        <v>0</v>
      </c>
      <c r="AQ124">
        <f t="shared" si="47"/>
        <v>0</v>
      </c>
    </row>
    <row r="125" spans="1:43" x14ac:dyDescent="0.2">
      <c r="A125" s="14" t="s">
        <v>502</v>
      </c>
      <c r="B125" s="14" t="s">
        <v>503</v>
      </c>
      <c r="C125" t="s">
        <v>504</v>
      </c>
      <c r="D125" s="15">
        <v>1</v>
      </c>
      <c r="E125" s="1" t="s">
        <v>510</v>
      </c>
      <c r="F125" s="3">
        <f>'Metric Summary'!$C$32</f>
        <v>0</v>
      </c>
      <c r="G125" s="4">
        <f t="shared" si="42"/>
        <v>0</v>
      </c>
      <c r="H125" s="51">
        <f t="shared" si="43"/>
        <v>0</v>
      </c>
      <c r="I125" s="52">
        <f t="shared" si="44"/>
        <v>0</v>
      </c>
      <c r="J125" s="17">
        <f t="shared" si="45"/>
        <v>0</v>
      </c>
      <c r="K125" s="13">
        <f>J125*60*24*'Metric Summary'!$A$14</f>
        <v>0</v>
      </c>
      <c r="L125" s="52">
        <f>D125*F125*AJ125*AK125*'Metric Summary'!$A$15</f>
        <v>0</v>
      </c>
      <c r="M125" s="52">
        <f>D125*F125*AJ125*AK125*'Metric Summary'!$A$15*'Metric Summary'!$A$17</f>
        <v>0</v>
      </c>
      <c r="N125" s="13">
        <f>L125*24*'Metric Summary'!$A$16+M125*'Metric Summary'!$A$18</f>
        <v>0</v>
      </c>
      <c r="AE125" t="s">
        <v>507</v>
      </c>
      <c r="AF125" t="s">
        <v>171</v>
      </c>
      <c r="AG125">
        <v>1</v>
      </c>
      <c r="AH125">
        <v>8</v>
      </c>
      <c r="AI125">
        <v>0</v>
      </c>
      <c r="AL125">
        <v>756</v>
      </c>
      <c r="AM125">
        <v>736</v>
      </c>
      <c r="AN125" s="23"/>
      <c r="AO125" s="18">
        <f>250+19*AH125+D125*(23+(AL125-AM125)+AM125*(1-IF(AN125&gt;0,AN125,'Metric Summary'!$AG$2)))</f>
        <v>739.40000000000009</v>
      </c>
      <c r="AP125">
        <f t="shared" si="46"/>
        <v>0</v>
      </c>
      <c r="AQ125">
        <f t="shared" si="47"/>
        <v>0</v>
      </c>
    </row>
    <row r="126" spans="1:43" x14ac:dyDescent="0.2">
      <c r="A126" s="14" t="s">
        <v>502</v>
      </c>
      <c r="B126" s="14" t="s">
        <v>503</v>
      </c>
      <c r="C126" t="s">
        <v>506</v>
      </c>
      <c r="D126" s="15">
        <v>1</v>
      </c>
      <c r="E126" s="1" t="s">
        <v>510</v>
      </c>
      <c r="F126" s="3">
        <f>'Metric Summary'!$C$32</f>
        <v>0</v>
      </c>
      <c r="G126" s="4">
        <f t="shared" si="42"/>
        <v>0</v>
      </c>
      <c r="H126" s="51">
        <f t="shared" si="43"/>
        <v>0</v>
      </c>
      <c r="I126" s="52">
        <f t="shared" si="44"/>
        <v>0</v>
      </c>
      <c r="J126" s="17">
        <f t="shared" si="45"/>
        <v>0</v>
      </c>
      <c r="K126" s="13">
        <f>J126*60*24*'Metric Summary'!$A$14</f>
        <v>0</v>
      </c>
      <c r="L126" s="52">
        <f>D126*F126*AJ126*AK126*'Metric Summary'!$A$15</f>
        <v>0</v>
      </c>
      <c r="M126" s="52">
        <f>D126*F126*AJ126*AK126*'Metric Summary'!$A$15*'Metric Summary'!$A$17</f>
        <v>0</v>
      </c>
      <c r="N126" s="13">
        <f>L126*24*'Metric Summary'!$A$16+M126*'Metric Summary'!$A$18</f>
        <v>0</v>
      </c>
      <c r="AE126" t="s">
        <v>509</v>
      </c>
      <c r="AF126" t="s">
        <v>171</v>
      </c>
      <c r="AG126">
        <v>1</v>
      </c>
      <c r="AH126">
        <v>14</v>
      </c>
      <c r="AI126">
        <v>6</v>
      </c>
      <c r="AL126">
        <v>742</v>
      </c>
      <c r="AM126">
        <v>688</v>
      </c>
      <c r="AN126" s="23"/>
      <c r="AO126" s="18">
        <f>250+19*AH126+D126*(23+(AL126-AM126)+AM126*(1-IF(AN126&gt;0,AN126,'Metric Summary'!$AG$2)))</f>
        <v>868.2</v>
      </c>
      <c r="AP126">
        <f t="shared" si="46"/>
        <v>0</v>
      </c>
      <c r="AQ126">
        <f t="shared" si="47"/>
        <v>0</v>
      </c>
    </row>
    <row r="127" spans="1:43" x14ac:dyDescent="0.2">
      <c r="A127" s="14" t="s">
        <v>502</v>
      </c>
      <c r="B127" s="14" t="s">
        <v>503</v>
      </c>
      <c r="C127" t="s">
        <v>505</v>
      </c>
      <c r="D127" s="15">
        <v>17</v>
      </c>
      <c r="E127" s="1" t="s">
        <v>511</v>
      </c>
      <c r="F127" s="3">
        <f>'Metric Summary'!$C$32</f>
        <v>0</v>
      </c>
      <c r="G127" s="4">
        <f t="shared" si="42"/>
        <v>0</v>
      </c>
      <c r="H127" s="51">
        <f t="shared" si="43"/>
        <v>0</v>
      </c>
      <c r="I127" s="52">
        <f t="shared" si="44"/>
        <v>0</v>
      </c>
      <c r="J127" s="17">
        <f t="shared" si="45"/>
        <v>0</v>
      </c>
      <c r="K127" s="13">
        <f>J127*60*24*'Metric Summary'!$A$14</f>
        <v>0</v>
      </c>
      <c r="L127" s="52">
        <f>D127*F127*AJ127*AK127*'Metric Summary'!$A$15</f>
        <v>0</v>
      </c>
      <c r="M127" s="52">
        <f>D127*F127*AJ127*AK127*'Metric Summary'!$A$15*'Metric Summary'!$A$17</f>
        <v>0</v>
      </c>
      <c r="N127" s="13">
        <f>L127*24*'Metric Summary'!$A$16+M127*'Metric Summary'!$A$18</f>
        <v>0</v>
      </c>
      <c r="AE127" t="s">
        <v>508</v>
      </c>
      <c r="AF127" t="s">
        <v>171</v>
      </c>
      <c r="AG127">
        <v>1</v>
      </c>
      <c r="AH127">
        <v>14</v>
      </c>
      <c r="AI127">
        <v>8</v>
      </c>
      <c r="AL127">
        <v>654</v>
      </c>
      <c r="AM127">
        <v>592</v>
      </c>
      <c r="AN127" s="23"/>
      <c r="AO127" s="18">
        <f>250+19*AH127+D127*(23+(AL127-AM127)+AM127*(1-IF(AN127&gt;0,AN127,'Metric Summary'!$AG$2)))</f>
        <v>5986.6</v>
      </c>
      <c r="AP127">
        <f t="shared" si="46"/>
        <v>0</v>
      </c>
      <c r="AQ127">
        <f t="shared" si="47"/>
        <v>0</v>
      </c>
    </row>
    <row r="128" spans="1:43" x14ac:dyDescent="0.2">
      <c r="A128" t="s">
        <v>523</v>
      </c>
      <c r="B128" s="14" t="s">
        <v>538</v>
      </c>
      <c r="C128" t="s">
        <v>524</v>
      </c>
      <c r="D128" s="71">
        <v>10</v>
      </c>
      <c r="E128" s="1" t="s">
        <v>539</v>
      </c>
      <c r="F128" s="3">
        <f>'Metric Summary'!$C$42</f>
        <v>0</v>
      </c>
      <c r="G128" s="4">
        <f t="shared" si="42"/>
        <v>0</v>
      </c>
      <c r="H128" s="51">
        <f t="shared" si="43"/>
        <v>0</v>
      </c>
      <c r="I128" s="52">
        <f t="shared" si="44"/>
        <v>0</v>
      </c>
      <c r="J128" s="17">
        <f t="shared" si="45"/>
        <v>0</v>
      </c>
      <c r="K128" s="13">
        <f>J128*60*24*'Metric Summary'!$A$14</f>
        <v>0</v>
      </c>
      <c r="L128" s="52">
        <f>D128*F128*AJ128*AK128*'Metric Summary'!$A$15</f>
        <v>0</v>
      </c>
      <c r="M128" s="52">
        <f>D128*F128*AJ128*AK128*'Metric Summary'!$A$15*'Metric Summary'!$A$17</f>
        <v>0</v>
      </c>
      <c r="N128" s="13">
        <f>L128*24*'Metric Summary'!$A$16+M128*'Metric Summary'!$A$18</f>
        <v>0</v>
      </c>
      <c r="AE128" t="s">
        <v>531</v>
      </c>
      <c r="AF128" t="s">
        <v>171</v>
      </c>
      <c r="AG128">
        <v>1</v>
      </c>
      <c r="AH128">
        <v>7</v>
      </c>
      <c r="AI128">
        <v>3</v>
      </c>
      <c r="AL128">
        <v>207</v>
      </c>
      <c r="AM128">
        <v>184</v>
      </c>
      <c r="AN128" s="23"/>
      <c r="AO128" s="18">
        <f>250+19*AH128+D128*(23+(AL128-AM128)+AM128*(1-IF(AN128&gt;0,AN128,'Metric Summary'!$AG$2)))</f>
        <v>1579</v>
      </c>
      <c r="AP128">
        <f t="shared" si="46"/>
        <v>0</v>
      </c>
      <c r="AQ128">
        <f t="shared" si="47"/>
        <v>0</v>
      </c>
    </row>
    <row r="129" spans="1:43" x14ac:dyDescent="0.2">
      <c r="A129" t="s">
        <v>523</v>
      </c>
      <c r="B129" s="14" t="s">
        <v>538</v>
      </c>
      <c r="C129" t="s">
        <v>525</v>
      </c>
      <c r="D129" s="27">
        <f>D132*2</f>
        <v>200</v>
      </c>
      <c r="E129" s="1" t="s">
        <v>540</v>
      </c>
      <c r="F129" s="3">
        <f>'Metric Summary'!$C$42</f>
        <v>0</v>
      </c>
      <c r="G129" s="4">
        <f t="shared" si="42"/>
        <v>0</v>
      </c>
      <c r="H129" s="51">
        <f t="shared" si="43"/>
        <v>0</v>
      </c>
      <c r="I129" s="52">
        <f t="shared" si="44"/>
        <v>0</v>
      </c>
      <c r="J129" s="17">
        <f t="shared" si="45"/>
        <v>0</v>
      </c>
      <c r="K129" s="13">
        <f>J129*60*24*'Metric Summary'!$A$14</f>
        <v>0</v>
      </c>
      <c r="L129" s="52">
        <f>D129*F129*AJ129*AK129*'Metric Summary'!$A$15</f>
        <v>0</v>
      </c>
      <c r="M129" s="52">
        <f>D129*F129*AJ129*AK129*'Metric Summary'!$A$15*'Metric Summary'!$A$17</f>
        <v>0</v>
      </c>
      <c r="N129" s="13">
        <f>L129*24*'Metric Summary'!$A$16+M129*'Metric Summary'!$A$18</f>
        <v>0</v>
      </c>
      <c r="AE129" t="s">
        <v>532</v>
      </c>
      <c r="AF129" t="s">
        <v>171</v>
      </c>
      <c r="AG129">
        <v>5</v>
      </c>
      <c r="AH129">
        <v>7</v>
      </c>
      <c r="AI129">
        <v>2</v>
      </c>
      <c r="AL129">
        <v>231</v>
      </c>
      <c r="AM129">
        <v>160</v>
      </c>
      <c r="AN129" s="23"/>
      <c r="AO129" s="18">
        <f>250+19*AH129+D129*(23+(AL129-AM129)+AM129*(1-IF(AN129&gt;0,AN129,'Metric Summary'!$AG$2)))</f>
        <v>31983</v>
      </c>
      <c r="AP129">
        <f t="shared" si="46"/>
        <v>0</v>
      </c>
      <c r="AQ129">
        <f t="shared" si="47"/>
        <v>0</v>
      </c>
    </row>
    <row r="130" spans="1:43" x14ac:dyDescent="0.2">
      <c r="A130" t="s">
        <v>523</v>
      </c>
      <c r="B130" s="14" t="s">
        <v>538</v>
      </c>
      <c r="C130" t="s">
        <v>526</v>
      </c>
      <c r="D130" s="71">
        <v>1</v>
      </c>
      <c r="E130" s="1" t="s">
        <v>206</v>
      </c>
      <c r="F130" s="3">
        <f>'Metric Summary'!$C$42</f>
        <v>0</v>
      </c>
      <c r="G130" s="4">
        <f t="shared" si="42"/>
        <v>0</v>
      </c>
      <c r="H130" s="51">
        <f t="shared" si="43"/>
        <v>0</v>
      </c>
      <c r="I130" s="52">
        <f t="shared" si="44"/>
        <v>0</v>
      </c>
      <c r="J130" s="17">
        <f t="shared" si="45"/>
        <v>0</v>
      </c>
      <c r="K130" s="13">
        <f>J130*60*24*'Metric Summary'!$A$14</f>
        <v>0</v>
      </c>
      <c r="L130" s="52">
        <f>D130*F130*AJ130*AK130*'Metric Summary'!$A$15</f>
        <v>0</v>
      </c>
      <c r="M130" s="52">
        <f>D130*F130*AJ130*AK130*'Metric Summary'!$A$15*'Metric Summary'!$A$17</f>
        <v>0</v>
      </c>
      <c r="N130" s="13">
        <f>L130*24*'Metric Summary'!$A$16+M130*'Metric Summary'!$A$18</f>
        <v>0</v>
      </c>
      <c r="AE130" t="s">
        <v>533</v>
      </c>
      <c r="AF130" t="s">
        <v>170</v>
      </c>
      <c r="AG130">
        <v>1</v>
      </c>
      <c r="AH130">
        <v>4</v>
      </c>
      <c r="AI130">
        <v>2</v>
      </c>
      <c r="AL130">
        <v>60</v>
      </c>
      <c r="AM130">
        <v>32</v>
      </c>
      <c r="AN130" s="23"/>
      <c r="AO130" s="18">
        <f>250+19*AH130+D130*(23+(AL130-AM130)+AM130*(1-IF(AN130&gt;0,AN130,'Metric Summary'!$AG$2)))</f>
        <v>389.8</v>
      </c>
      <c r="AP130">
        <f t="shared" si="46"/>
        <v>0</v>
      </c>
      <c r="AQ130">
        <f t="shared" si="47"/>
        <v>0</v>
      </c>
    </row>
    <row r="131" spans="1:43" x14ac:dyDescent="0.2">
      <c r="A131" t="s">
        <v>523</v>
      </c>
      <c r="B131" s="14" t="s">
        <v>538</v>
      </c>
      <c r="C131" t="s">
        <v>527</v>
      </c>
      <c r="D131" s="71">
        <f>'Metric Details'!D2180</f>
        <v>0</v>
      </c>
      <c r="E131" s="1" t="s">
        <v>206</v>
      </c>
      <c r="F131" s="3">
        <f>'Metric Summary'!$C$42</f>
        <v>0</v>
      </c>
      <c r="G131" s="4">
        <f t="shared" si="42"/>
        <v>0</v>
      </c>
      <c r="H131" s="51">
        <f t="shared" si="43"/>
        <v>0</v>
      </c>
      <c r="I131" s="52">
        <f t="shared" si="44"/>
        <v>0</v>
      </c>
      <c r="J131" s="17">
        <f t="shared" si="45"/>
        <v>0</v>
      </c>
      <c r="K131" s="13">
        <f>J131*60*24*'Metric Summary'!$A$14</f>
        <v>0</v>
      </c>
      <c r="L131" s="52">
        <f>D131*F131*AJ131*AK131*'Metric Summary'!$A$15</f>
        <v>0</v>
      </c>
      <c r="M131" s="52">
        <f>D131*F131*AJ131*AK131*'Metric Summary'!$A$15*'Metric Summary'!$A$17</f>
        <v>0</v>
      </c>
      <c r="N131" s="13">
        <f>L131*24*'Metric Summary'!$A$16+M131*'Metric Summary'!$A$18</f>
        <v>0</v>
      </c>
      <c r="AE131" t="s">
        <v>534</v>
      </c>
      <c r="AF131" t="s">
        <v>170</v>
      </c>
      <c r="AG131">
        <v>30</v>
      </c>
      <c r="AH131">
        <v>7</v>
      </c>
      <c r="AI131">
        <v>0</v>
      </c>
      <c r="AL131">
        <v>1069</v>
      </c>
      <c r="AM131">
        <v>1058</v>
      </c>
      <c r="AN131" s="23"/>
      <c r="AO131" s="18">
        <f>250+19*AH131+D131*(23+(AL131-AM131)+AM131*(1-IF(AN131&gt;0,AN131,'Metric Summary'!$AG$2)))</f>
        <v>383</v>
      </c>
      <c r="AP131">
        <f t="shared" si="46"/>
        <v>0</v>
      </c>
      <c r="AQ131">
        <f t="shared" si="47"/>
        <v>0</v>
      </c>
    </row>
    <row r="132" spans="1:43" x14ac:dyDescent="0.2">
      <c r="A132" t="s">
        <v>523</v>
      </c>
      <c r="B132" s="14" t="s">
        <v>538</v>
      </c>
      <c r="C132" t="s">
        <v>528</v>
      </c>
      <c r="D132" s="3">
        <f>'Metric Summary'!D$42</f>
        <v>100</v>
      </c>
      <c r="E132" s="1" t="s">
        <v>541</v>
      </c>
      <c r="F132" s="3">
        <f>'Metric Summary'!$C$42</f>
        <v>0</v>
      </c>
      <c r="G132" s="4">
        <f t="shared" si="42"/>
        <v>0</v>
      </c>
      <c r="H132" s="51">
        <f t="shared" si="43"/>
        <v>0</v>
      </c>
      <c r="I132" s="52">
        <f t="shared" si="44"/>
        <v>0</v>
      </c>
      <c r="J132" s="17">
        <f t="shared" si="45"/>
        <v>0</v>
      </c>
      <c r="K132" s="13">
        <f>J132*60*24*'Metric Summary'!$A$14</f>
        <v>0</v>
      </c>
      <c r="L132" s="52">
        <f>D132*F132*AJ132*AK132*'Metric Summary'!$A$15</f>
        <v>0</v>
      </c>
      <c r="M132" s="52">
        <f>D132*F132*AJ132*AK132*'Metric Summary'!$A$15*'Metric Summary'!$A$17</f>
        <v>0</v>
      </c>
      <c r="N132" s="13">
        <f>L132*24*'Metric Summary'!$A$16+M132*'Metric Summary'!$A$18</f>
        <v>0</v>
      </c>
      <c r="AE132" t="s">
        <v>535</v>
      </c>
      <c r="AF132" t="s">
        <v>171</v>
      </c>
      <c r="AG132">
        <v>1</v>
      </c>
      <c r="AH132">
        <v>6</v>
      </c>
      <c r="AI132">
        <v>2</v>
      </c>
      <c r="AL132">
        <v>190</v>
      </c>
      <c r="AM132">
        <v>160</v>
      </c>
      <c r="AN132" s="23"/>
      <c r="AO132" s="18">
        <f>250+19*AH132+D132*(23+(AL132-AM132)+AM132*(1-IF(AN132&gt;0,AN132,'Metric Summary'!$AG$2)))</f>
        <v>12064</v>
      </c>
      <c r="AP132">
        <f t="shared" si="46"/>
        <v>0</v>
      </c>
      <c r="AQ132">
        <f t="shared" si="47"/>
        <v>0</v>
      </c>
    </row>
    <row r="133" spans="1:43" x14ac:dyDescent="0.2">
      <c r="A133" t="s">
        <v>523</v>
      </c>
      <c r="B133" s="14" t="s">
        <v>538</v>
      </c>
      <c r="C133" t="s">
        <v>529</v>
      </c>
      <c r="D133" s="3">
        <f>'Metric Summary'!D$42</f>
        <v>100</v>
      </c>
      <c r="E133" s="1" t="s">
        <v>541</v>
      </c>
      <c r="F133" s="3">
        <f>'Metric Summary'!$C$42</f>
        <v>0</v>
      </c>
      <c r="G133" s="4">
        <f t="shared" si="42"/>
        <v>0</v>
      </c>
      <c r="H133" s="51">
        <f t="shared" si="43"/>
        <v>0</v>
      </c>
      <c r="I133" s="52">
        <f t="shared" si="44"/>
        <v>0</v>
      </c>
      <c r="J133" s="17">
        <f t="shared" si="45"/>
        <v>0</v>
      </c>
      <c r="K133" s="13">
        <f>J133*60*24*'Metric Summary'!$A$14</f>
        <v>0</v>
      </c>
      <c r="L133" s="52">
        <f>D133*F133*AJ133*AK133*'Metric Summary'!$A$15</f>
        <v>0</v>
      </c>
      <c r="M133" s="52">
        <f>D133*F133*AJ133*AK133*'Metric Summary'!$A$15*'Metric Summary'!$A$17</f>
        <v>0</v>
      </c>
      <c r="N133" s="13">
        <f>L133*24*'Metric Summary'!$A$16+M133*'Metric Summary'!$A$18</f>
        <v>0</v>
      </c>
      <c r="AE133" t="s">
        <v>536</v>
      </c>
      <c r="AF133" t="s">
        <v>171</v>
      </c>
      <c r="AG133">
        <v>5</v>
      </c>
      <c r="AH133">
        <v>11</v>
      </c>
      <c r="AI133">
        <v>1</v>
      </c>
      <c r="AL133">
        <v>383</v>
      </c>
      <c r="AM133">
        <v>352</v>
      </c>
      <c r="AN133" s="23"/>
      <c r="AO133" s="18">
        <f>250+19*AH133+D133*(23+(AL133-AM133)+AM133*(1-IF(AN133&gt;0,AN133,'Metric Summary'!$AG$2)))</f>
        <v>19939</v>
      </c>
      <c r="AP133">
        <f t="shared" si="46"/>
        <v>0</v>
      </c>
      <c r="AQ133">
        <f t="shared" si="47"/>
        <v>0</v>
      </c>
    </row>
    <row r="134" spans="1:43" x14ac:dyDescent="0.2">
      <c r="A134" t="s">
        <v>523</v>
      </c>
      <c r="B134" s="14" t="s">
        <v>538</v>
      </c>
      <c r="C134" t="s">
        <v>530</v>
      </c>
      <c r="D134" s="3">
        <f>'Metric Summary'!D$42</f>
        <v>100</v>
      </c>
      <c r="E134" s="1" t="s">
        <v>541</v>
      </c>
      <c r="F134" s="3">
        <f>'Metric Summary'!$C$42</f>
        <v>0</v>
      </c>
      <c r="G134" s="4">
        <f t="shared" si="42"/>
        <v>0</v>
      </c>
      <c r="H134" s="51">
        <f t="shared" si="43"/>
        <v>0</v>
      </c>
      <c r="I134" s="52">
        <f t="shared" si="44"/>
        <v>0</v>
      </c>
      <c r="J134" s="17">
        <f t="shared" si="45"/>
        <v>0</v>
      </c>
      <c r="K134" s="13">
        <f>J134*60*24*'Metric Summary'!$A$14</f>
        <v>0</v>
      </c>
      <c r="L134" s="52">
        <f>D134*F134*AJ134*AK134*'Metric Summary'!$A$15</f>
        <v>0</v>
      </c>
      <c r="M134" s="52">
        <f>D134*F134*AJ134*AK134*'Metric Summary'!$A$15*'Metric Summary'!$A$17</f>
        <v>0</v>
      </c>
      <c r="N134" s="13">
        <f>L134*24*'Metric Summary'!$A$16+M134*'Metric Summary'!$A$18</f>
        <v>0</v>
      </c>
      <c r="AE134" t="s">
        <v>537</v>
      </c>
      <c r="AF134" t="s">
        <v>171</v>
      </c>
      <c r="AG134">
        <v>5</v>
      </c>
      <c r="AH134">
        <v>24</v>
      </c>
      <c r="AI134">
        <v>2</v>
      </c>
      <c r="AL134">
        <v>1936</v>
      </c>
      <c r="AM134">
        <v>1884</v>
      </c>
      <c r="AN134" s="23"/>
      <c r="AO134" s="18">
        <f>250+19*AH134+D134*(23+(AL134-AM134)+AM134*(1-IF(AN134&gt;0,AN134,'Metric Summary'!$AG$2)))</f>
        <v>83566</v>
      </c>
      <c r="AP134">
        <f t="shared" si="46"/>
        <v>0</v>
      </c>
      <c r="AQ134">
        <f t="shared" si="47"/>
        <v>0</v>
      </c>
    </row>
    <row r="135" spans="1:43" x14ac:dyDescent="0.2">
      <c r="A135" s="1" t="s">
        <v>891</v>
      </c>
      <c r="B135" s="1" t="s">
        <v>923</v>
      </c>
      <c r="C135" s="57" t="s">
        <v>924</v>
      </c>
      <c r="D135" s="15">
        <v>1</v>
      </c>
      <c r="E135" s="1" t="s">
        <v>925</v>
      </c>
      <c r="F135" s="3">
        <f>'Metric Summary'!C72</f>
        <v>0</v>
      </c>
      <c r="G135" s="4">
        <f t="shared" si="42"/>
        <v>0</v>
      </c>
      <c r="H135" s="51">
        <f t="shared" si="43"/>
        <v>0</v>
      </c>
      <c r="I135" s="52">
        <f t="shared" si="44"/>
        <v>0</v>
      </c>
      <c r="J135" s="17">
        <f t="shared" si="45"/>
        <v>0</v>
      </c>
      <c r="K135" s="13">
        <f>J135*60*24*'Metric Summary'!$A$14</f>
        <v>0</v>
      </c>
      <c r="L135" s="52">
        <f>D135*F135*AJ135*AK135*'Metric Summary'!$A$15</f>
        <v>0</v>
      </c>
      <c r="M135" s="52">
        <f>D135*F135*AJ135*AK135*'Metric Summary'!$A$15*'Metric Summary'!$A$17</f>
        <v>0</v>
      </c>
      <c r="N135" s="13">
        <f>L135*24*'Metric Summary'!$A$16+M135*'Metric Summary'!$A$18</f>
        <v>0</v>
      </c>
      <c r="AE135" s="1" t="s">
        <v>926</v>
      </c>
      <c r="AG135">
        <v>1</v>
      </c>
      <c r="AI135">
        <v>14</v>
      </c>
      <c r="AO135">
        <v>640</v>
      </c>
      <c r="AP135">
        <f t="shared" si="46"/>
        <v>0</v>
      </c>
      <c r="AQ135">
        <f t="shared" si="47"/>
        <v>0</v>
      </c>
    </row>
    <row r="136" spans="1:43" x14ac:dyDescent="0.2">
      <c r="A136" s="1" t="s">
        <v>1224</v>
      </c>
      <c r="B136" s="1" t="s">
        <v>1160</v>
      </c>
      <c r="C136" t="s">
        <v>1225</v>
      </c>
      <c r="D136" s="15">
        <v>1</v>
      </c>
      <c r="E136" s="1" t="s">
        <v>206</v>
      </c>
      <c r="F136" s="3">
        <f>'Metric Summary'!$C$33</f>
        <v>0</v>
      </c>
      <c r="G136" s="4">
        <f t="shared" si="42"/>
        <v>0</v>
      </c>
      <c r="H136" s="51">
        <f t="shared" si="43"/>
        <v>0</v>
      </c>
      <c r="I136" s="52">
        <f t="shared" si="44"/>
        <v>0</v>
      </c>
      <c r="J136" s="17">
        <f t="shared" si="45"/>
        <v>0</v>
      </c>
      <c r="K136" s="13">
        <f>J136*60*24*'Metric Summary'!$A$14</f>
        <v>0</v>
      </c>
      <c r="L136" s="52">
        <f>D136*F136*AJ136*AK136*'Metric Summary'!$A$15</f>
        <v>0</v>
      </c>
      <c r="M136" s="52">
        <f>D136*F136*AJ136*AK136*'Metric Summary'!$A$15*'Metric Summary'!$A$17</f>
        <v>0</v>
      </c>
      <c r="N136" s="13">
        <f>L136*24*'Metric Summary'!$A$16+M136*'Metric Summary'!$A$18</f>
        <v>0</v>
      </c>
      <c r="AE136" t="s">
        <v>1241</v>
      </c>
      <c r="AF136" t="s">
        <v>170</v>
      </c>
      <c r="AG136">
        <v>1</v>
      </c>
      <c r="AH136">
        <v>3</v>
      </c>
      <c r="AI136">
        <v>2</v>
      </c>
      <c r="AL136">
        <v>43</v>
      </c>
      <c r="AM136">
        <v>32</v>
      </c>
      <c r="AN136" s="23"/>
      <c r="AO136" s="18">
        <f>250+19*AH136+D136*(23+(AL136-AM136)+AM136*(1-IF(AN136&gt;0,AN136,'Metric Summary'!$AG$2)))</f>
        <v>353.8</v>
      </c>
      <c r="AP136">
        <f t="shared" si="46"/>
        <v>0</v>
      </c>
      <c r="AQ136">
        <f t="shared" si="47"/>
        <v>0</v>
      </c>
    </row>
    <row r="137" spans="1:43" x14ac:dyDescent="0.2">
      <c r="A137" s="1" t="s">
        <v>1224</v>
      </c>
      <c r="B137" s="1" t="s">
        <v>1160</v>
      </c>
      <c r="C137" t="s">
        <v>1226</v>
      </c>
      <c r="D137" s="15">
        <v>2</v>
      </c>
      <c r="E137" s="1" t="s">
        <v>1692</v>
      </c>
      <c r="F137" s="3">
        <f>'Metric Summary'!$C$33</f>
        <v>0</v>
      </c>
      <c r="G137" s="4">
        <f t="shared" si="42"/>
        <v>0</v>
      </c>
      <c r="H137" s="51">
        <f t="shared" si="43"/>
        <v>0</v>
      </c>
      <c r="I137" s="52">
        <f t="shared" si="44"/>
        <v>0</v>
      </c>
      <c r="J137" s="17">
        <f t="shared" si="45"/>
        <v>0</v>
      </c>
      <c r="K137" s="13">
        <f>J137*60*24*'Metric Summary'!$A$14</f>
        <v>0</v>
      </c>
      <c r="L137" s="52">
        <f>D137*F137*AJ137*AK137*'Metric Summary'!$A$15</f>
        <v>0</v>
      </c>
      <c r="M137" s="52">
        <f>D137*F137*AJ137*AK137*'Metric Summary'!$A$15*'Metric Summary'!$A$17</f>
        <v>0</v>
      </c>
      <c r="N137" s="13">
        <f>L137*24*'Metric Summary'!$A$16+M137*'Metric Summary'!$A$18</f>
        <v>0</v>
      </c>
      <c r="AE137" t="s">
        <v>1242</v>
      </c>
      <c r="AF137" t="s">
        <v>171</v>
      </c>
      <c r="AG137">
        <v>1</v>
      </c>
      <c r="AH137">
        <v>19</v>
      </c>
      <c r="AI137">
        <v>15</v>
      </c>
      <c r="AL137">
        <v>395</v>
      </c>
      <c r="AM137">
        <v>288</v>
      </c>
      <c r="AN137" s="23"/>
      <c r="AO137" s="18">
        <f>250+19*AH137+D137*(23+(AL137-AM137)+AM137*(1-IF(AN137&gt;0,AN137,'Metric Summary'!$AG$2)))</f>
        <v>1101.4000000000001</v>
      </c>
      <c r="AP137">
        <f t="shared" si="46"/>
        <v>0</v>
      </c>
      <c r="AQ137">
        <f t="shared" si="47"/>
        <v>0</v>
      </c>
    </row>
    <row r="138" spans="1:43" x14ac:dyDescent="0.2">
      <c r="A138" s="1" t="s">
        <v>1224</v>
      </c>
      <c r="B138" s="1" t="s">
        <v>1160</v>
      </c>
      <c r="C138" t="s">
        <v>1227</v>
      </c>
      <c r="D138" s="15">
        <v>2</v>
      </c>
      <c r="E138" s="1" t="s">
        <v>542</v>
      </c>
      <c r="F138" s="3">
        <f>'Metric Summary'!$C$33</f>
        <v>0</v>
      </c>
      <c r="G138" s="4">
        <f t="shared" si="42"/>
        <v>0</v>
      </c>
      <c r="H138" s="51">
        <f t="shared" si="43"/>
        <v>0</v>
      </c>
      <c r="I138" s="52">
        <f t="shared" si="44"/>
        <v>0</v>
      </c>
      <c r="J138" s="17">
        <f t="shared" si="45"/>
        <v>0</v>
      </c>
      <c r="K138" s="13">
        <f>J138*60*24*'Metric Summary'!$A$14</f>
        <v>0</v>
      </c>
      <c r="L138" s="52">
        <f>D138*F138*AJ138*AK138*'Metric Summary'!$A$15</f>
        <v>0</v>
      </c>
      <c r="M138" s="52">
        <f>D138*F138*AJ138*AK138*'Metric Summary'!$A$15*'Metric Summary'!$A$17</f>
        <v>0</v>
      </c>
      <c r="N138" s="13">
        <f>L138*24*'Metric Summary'!$A$16+M138*'Metric Summary'!$A$18</f>
        <v>0</v>
      </c>
      <c r="AE138" t="s">
        <v>1243</v>
      </c>
      <c r="AF138" t="s">
        <v>171</v>
      </c>
      <c r="AG138">
        <v>1</v>
      </c>
      <c r="AH138">
        <v>7</v>
      </c>
      <c r="AI138">
        <v>4</v>
      </c>
      <c r="AL138">
        <v>187</v>
      </c>
      <c r="AM138">
        <v>132</v>
      </c>
      <c r="AN138" s="23"/>
      <c r="AO138" s="18">
        <f>250+19*AH138+D138*(23+(AL138-AM138)+AM138*(1-IF(AN138&gt;0,AN138,'Metric Summary'!$AG$2)))</f>
        <v>644.6</v>
      </c>
      <c r="AP138">
        <f t="shared" si="46"/>
        <v>0</v>
      </c>
      <c r="AQ138">
        <f t="shared" si="47"/>
        <v>0</v>
      </c>
    </row>
    <row r="139" spans="1:43" x14ac:dyDescent="0.2">
      <c r="A139" s="1" t="s">
        <v>1224</v>
      </c>
      <c r="B139" s="1" t="s">
        <v>1160</v>
      </c>
      <c r="C139" t="s">
        <v>1228</v>
      </c>
      <c r="D139" s="15">
        <v>2</v>
      </c>
      <c r="E139" s="1" t="s">
        <v>542</v>
      </c>
      <c r="F139" s="3">
        <f>'Metric Summary'!$C$33</f>
        <v>0</v>
      </c>
      <c r="G139" s="4">
        <f t="shared" si="42"/>
        <v>0</v>
      </c>
      <c r="H139" s="51">
        <f t="shared" si="43"/>
        <v>0</v>
      </c>
      <c r="I139" s="52">
        <f t="shared" si="44"/>
        <v>0</v>
      </c>
      <c r="J139" s="17">
        <f t="shared" si="45"/>
        <v>0</v>
      </c>
      <c r="K139" s="13">
        <f>J139*60*24*'Metric Summary'!$A$14</f>
        <v>0</v>
      </c>
      <c r="L139" s="52">
        <f>D139*F139*AJ139*AK139*'Metric Summary'!$A$15</f>
        <v>0</v>
      </c>
      <c r="M139" s="52">
        <f>D139*F139*AJ139*AK139*'Metric Summary'!$A$15*'Metric Summary'!$A$17</f>
        <v>0</v>
      </c>
      <c r="N139" s="13">
        <f>L139*24*'Metric Summary'!$A$16+M139*'Metric Summary'!$A$18</f>
        <v>0</v>
      </c>
      <c r="AE139" t="s">
        <v>1244</v>
      </c>
      <c r="AF139" t="s">
        <v>171</v>
      </c>
      <c r="AG139">
        <v>1</v>
      </c>
      <c r="AH139">
        <v>8</v>
      </c>
      <c r="AI139">
        <v>4</v>
      </c>
      <c r="AL139">
        <v>276</v>
      </c>
      <c r="AM139">
        <v>232</v>
      </c>
      <c r="AN139" s="23"/>
      <c r="AO139" s="18">
        <f>250+19*AH139+D139*(23+(AL139-AM139)+AM139*(1-IF(AN139&gt;0,AN139,'Metric Summary'!$AG$2)))</f>
        <v>721.6</v>
      </c>
      <c r="AP139">
        <f t="shared" si="46"/>
        <v>0</v>
      </c>
      <c r="AQ139">
        <f t="shared" si="47"/>
        <v>0</v>
      </c>
    </row>
    <row r="140" spans="1:43" x14ac:dyDescent="0.2">
      <c r="A140" s="1" t="s">
        <v>1224</v>
      </c>
      <c r="B140" s="1" t="s">
        <v>1160</v>
      </c>
      <c r="C140" t="s">
        <v>1229</v>
      </c>
      <c r="D140" s="15">
        <v>1</v>
      </c>
      <c r="E140" s="1" t="s">
        <v>206</v>
      </c>
      <c r="F140" s="3">
        <f>'Metric Summary'!$C$33</f>
        <v>0</v>
      </c>
      <c r="G140" s="4">
        <f t="shared" si="42"/>
        <v>0</v>
      </c>
      <c r="H140" s="51">
        <f t="shared" si="43"/>
        <v>0</v>
      </c>
      <c r="I140" s="52">
        <f t="shared" si="44"/>
        <v>0</v>
      </c>
      <c r="J140" s="17">
        <f t="shared" si="45"/>
        <v>0</v>
      </c>
      <c r="K140" s="13">
        <f>J140*60*24*'Metric Summary'!$A$14</f>
        <v>0</v>
      </c>
      <c r="L140" s="52">
        <f>D140*F140*AJ140*AK140*'Metric Summary'!$A$15</f>
        <v>0</v>
      </c>
      <c r="M140" s="52">
        <f>D140*F140*AJ140*AK140*'Metric Summary'!$A$15*'Metric Summary'!$A$17</f>
        <v>0</v>
      </c>
      <c r="N140" s="13">
        <f>L140*24*'Metric Summary'!$A$16+M140*'Metric Summary'!$A$18</f>
        <v>0</v>
      </c>
      <c r="AE140" t="s">
        <v>1245</v>
      </c>
      <c r="AF140" t="s">
        <v>170</v>
      </c>
      <c r="AG140">
        <v>8</v>
      </c>
      <c r="AH140">
        <v>4</v>
      </c>
      <c r="AI140">
        <v>2</v>
      </c>
      <c r="AL140">
        <v>144</v>
      </c>
      <c r="AM140">
        <v>132</v>
      </c>
      <c r="AN140" s="23"/>
      <c r="AO140" s="18">
        <f>250+19*AH140+D140*(23+(AL140-AM140)+AM140*(1-IF(AN140&gt;0,AN140,'Metric Summary'!$AG$2)))</f>
        <v>413.8</v>
      </c>
      <c r="AP140">
        <f t="shared" si="46"/>
        <v>0</v>
      </c>
      <c r="AQ140">
        <f t="shared" si="47"/>
        <v>0</v>
      </c>
    </row>
    <row r="141" spans="1:43" x14ac:dyDescent="0.2">
      <c r="A141" s="1" t="s">
        <v>1224</v>
      </c>
      <c r="B141" s="1" t="s">
        <v>1160</v>
      </c>
      <c r="C141" t="s">
        <v>1230</v>
      </c>
      <c r="D141" s="15">
        <v>15</v>
      </c>
      <c r="E141" s="1" t="s">
        <v>543</v>
      </c>
      <c r="F141" s="3">
        <f>'Metric Summary'!$C$33</f>
        <v>0</v>
      </c>
      <c r="G141" s="4">
        <f t="shared" si="42"/>
        <v>0</v>
      </c>
      <c r="H141" s="51">
        <f t="shared" si="43"/>
        <v>0</v>
      </c>
      <c r="I141" s="52">
        <f t="shared" si="44"/>
        <v>0</v>
      </c>
      <c r="J141" s="17">
        <f t="shared" si="45"/>
        <v>0</v>
      </c>
      <c r="K141" s="13">
        <f>J141*60*24*'Metric Summary'!$A$14</f>
        <v>0</v>
      </c>
      <c r="L141" s="52">
        <f>D141*F141*AJ141*AK141*'Metric Summary'!$A$15</f>
        <v>0</v>
      </c>
      <c r="M141" s="52">
        <f>D141*F141*AJ141*AK141*'Metric Summary'!$A$15*'Metric Summary'!$A$17</f>
        <v>0</v>
      </c>
      <c r="N141" s="13">
        <f>L141*24*'Metric Summary'!$A$16+M141*'Metric Summary'!$A$18</f>
        <v>0</v>
      </c>
      <c r="AE141" t="s">
        <v>1246</v>
      </c>
      <c r="AF141" t="s">
        <v>171</v>
      </c>
      <c r="AG141">
        <v>1</v>
      </c>
      <c r="AH141">
        <v>10</v>
      </c>
      <c r="AI141">
        <v>5</v>
      </c>
      <c r="AL141">
        <v>546</v>
      </c>
      <c r="AM141">
        <v>488</v>
      </c>
      <c r="AN141" s="23"/>
      <c r="AO141" s="18">
        <f>250+19*AH141+D141*(23+(AL141-AM141)+AM141*(1-IF(AN141&gt;0,AN141,'Metric Summary'!$AG$2)))</f>
        <v>4583.0000000000009</v>
      </c>
      <c r="AP141">
        <f t="shared" si="46"/>
        <v>0</v>
      </c>
      <c r="AQ141">
        <f t="shared" si="47"/>
        <v>0</v>
      </c>
    </row>
    <row r="142" spans="1:43" x14ac:dyDescent="0.2">
      <c r="A142" s="1" t="s">
        <v>1224</v>
      </c>
      <c r="B142" s="1" t="s">
        <v>1160</v>
      </c>
      <c r="C142" t="s">
        <v>1231</v>
      </c>
      <c r="D142" s="15">
        <v>15</v>
      </c>
      <c r="E142" s="1" t="s">
        <v>543</v>
      </c>
      <c r="F142" s="3">
        <f>'Metric Summary'!$C$33</f>
        <v>0</v>
      </c>
      <c r="G142" s="4">
        <f t="shared" si="42"/>
        <v>0</v>
      </c>
      <c r="H142" s="51">
        <f t="shared" si="43"/>
        <v>0</v>
      </c>
      <c r="I142" s="52">
        <f t="shared" si="44"/>
        <v>0</v>
      </c>
      <c r="J142" s="17">
        <f t="shared" si="45"/>
        <v>0</v>
      </c>
      <c r="K142" s="13">
        <f>J142*60*24*'Metric Summary'!$A$14</f>
        <v>0</v>
      </c>
      <c r="L142" s="52">
        <f>D142*F142*AJ142*AK142*'Metric Summary'!$A$15</f>
        <v>0</v>
      </c>
      <c r="M142" s="52">
        <f>D142*F142*AJ142*AK142*'Metric Summary'!$A$15*'Metric Summary'!$A$17</f>
        <v>0</v>
      </c>
      <c r="N142" s="13">
        <f>L142*24*'Metric Summary'!$A$16+M142*'Metric Summary'!$A$18</f>
        <v>0</v>
      </c>
      <c r="AE142" t="s">
        <v>1247</v>
      </c>
      <c r="AF142" t="s">
        <v>171</v>
      </c>
      <c r="AG142">
        <v>5</v>
      </c>
      <c r="AH142">
        <v>12</v>
      </c>
      <c r="AI142">
        <v>5</v>
      </c>
      <c r="AL142">
        <v>664</v>
      </c>
      <c r="AM142">
        <v>588</v>
      </c>
      <c r="AN142" s="23"/>
      <c r="AO142" s="18">
        <f>250+19*AH142+D142*(23+(AL142-AM142)+AM142*(1-IF(AN142&gt;0,AN142,'Metric Summary'!$AG$2)))</f>
        <v>5491.0000000000009</v>
      </c>
      <c r="AP142">
        <f t="shared" si="46"/>
        <v>0</v>
      </c>
      <c r="AQ142">
        <f t="shared" si="47"/>
        <v>0</v>
      </c>
    </row>
    <row r="143" spans="1:43" x14ac:dyDescent="0.2">
      <c r="A143" s="1" t="s">
        <v>1224</v>
      </c>
      <c r="B143" s="1" t="s">
        <v>1160</v>
      </c>
      <c r="C143" t="s">
        <v>1232</v>
      </c>
      <c r="D143" s="15">
        <v>15</v>
      </c>
      <c r="E143" s="1" t="s">
        <v>543</v>
      </c>
      <c r="F143" s="3">
        <f>'Metric Summary'!$C$33</f>
        <v>0</v>
      </c>
      <c r="G143" s="4">
        <f t="shared" si="42"/>
        <v>0</v>
      </c>
      <c r="H143" s="51">
        <f t="shared" si="43"/>
        <v>0</v>
      </c>
      <c r="I143" s="52">
        <f t="shared" si="44"/>
        <v>0</v>
      </c>
      <c r="J143" s="17">
        <f t="shared" si="45"/>
        <v>0</v>
      </c>
      <c r="K143" s="13">
        <f>J143*60*24*'Metric Summary'!$A$14</f>
        <v>0</v>
      </c>
      <c r="L143" s="52">
        <f>D143*F143*AJ143*AK143*'Metric Summary'!$A$15</f>
        <v>0</v>
      </c>
      <c r="M143" s="52">
        <f>D143*F143*AJ143*AK143*'Metric Summary'!$A$15*'Metric Summary'!$A$17</f>
        <v>0</v>
      </c>
      <c r="N143" s="13">
        <f>L143*24*'Metric Summary'!$A$16+M143*'Metric Summary'!$A$18</f>
        <v>0</v>
      </c>
      <c r="AE143" t="s">
        <v>1248</v>
      </c>
      <c r="AF143" t="s">
        <v>170</v>
      </c>
      <c r="AG143">
        <v>1</v>
      </c>
      <c r="AH143">
        <v>9</v>
      </c>
      <c r="AI143">
        <v>6</v>
      </c>
      <c r="AL143">
        <v>145</v>
      </c>
      <c r="AM143">
        <v>96</v>
      </c>
      <c r="AN143" s="23"/>
      <c r="AO143" s="18">
        <f>250+19*AH143+D143*(23+(AL143-AM143)+AM143*(1-IF(AN143&gt;0,AN143,'Metric Summary'!$AG$2)))</f>
        <v>2077</v>
      </c>
      <c r="AP143">
        <f t="shared" si="46"/>
        <v>0</v>
      </c>
      <c r="AQ143">
        <f t="shared" si="47"/>
        <v>0</v>
      </c>
    </row>
    <row r="144" spans="1:43" x14ac:dyDescent="0.2">
      <c r="A144" s="1" t="s">
        <v>1224</v>
      </c>
      <c r="B144" s="1" t="s">
        <v>1160</v>
      </c>
      <c r="C144" t="s">
        <v>1233</v>
      </c>
      <c r="D144" s="15">
        <v>1</v>
      </c>
      <c r="E144" s="1" t="str">
        <f>IF(AF144="S","Always one row per interval","")</f>
        <v>Always one row per interval</v>
      </c>
      <c r="F144" s="3">
        <f>'Metric Summary'!$C$33</f>
        <v>0</v>
      </c>
      <c r="G144" s="4">
        <f t="shared" si="42"/>
        <v>0</v>
      </c>
      <c r="H144" s="51">
        <f t="shared" si="43"/>
        <v>0</v>
      </c>
      <c r="I144" s="52">
        <f t="shared" si="44"/>
        <v>0</v>
      </c>
      <c r="J144" s="17">
        <f t="shared" si="45"/>
        <v>0</v>
      </c>
      <c r="K144" s="13">
        <f>J144*60*24*'Metric Summary'!$A$14</f>
        <v>0</v>
      </c>
      <c r="L144" s="52">
        <f>D144*F144*AJ144*AK144*'Metric Summary'!$A$15</f>
        <v>0</v>
      </c>
      <c r="M144" s="52">
        <f>D144*F144*AJ144*AK144*'Metric Summary'!$A$15*'Metric Summary'!$A$17</f>
        <v>0</v>
      </c>
      <c r="N144" s="13">
        <f>L144*24*'Metric Summary'!$A$16+M144*'Metric Summary'!$A$18</f>
        <v>0</v>
      </c>
      <c r="AE144" t="s">
        <v>1249</v>
      </c>
      <c r="AF144" t="s">
        <v>170</v>
      </c>
      <c r="AG144">
        <v>5</v>
      </c>
      <c r="AH144">
        <v>5</v>
      </c>
      <c r="AI144">
        <v>3</v>
      </c>
      <c r="AL144">
        <v>65</v>
      </c>
      <c r="AM144">
        <v>32</v>
      </c>
      <c r="AN144" s="23"/>
      <c r="AO144" s="18">
        <f>250+19*AH144+D144*(23+(AL144-AM144)+AM144*(1-IF(AN144&gt;0,AN144,'Metric Summary'!$AG$2)))</f>
        <v>413.8</v>
      </c>
      <c r="AP144">
        <f t="shared" si="46"/>
        <v>0</v>
      </c>
      <c r="AQ144">
        <f t="shared" si="47"/>
        <v>0</v>
      </c>
    </row>
    <row r="145" spans="1:43" x14ac:dyDescent="0.2">
      <c r="A145" s="1" t="s">
        <v>1224</v>
      </c>
      <c r="B145" s="1" t="s">
        <v>1160</v>
      </c>
      <c r="C145" t="s">
        <v>1234</v>
      </c>
      <c r="D145" s="15">
        <v>1</v>
      </c>
      <c r="E145" s="1" t="str">
        <f>IF(AF145="S","Always one row per interval","")</f>
        <v>Always one row per interval</v>
      </c>
      <c r="F145" s="3">
        <f>'Metric Summary'!$C$33</f>
        <v>0</v>
      </c>
      <c r="G145" s="4">
        <f t="shared" si="42"/>
        <v>0</v>
      </c>
      <c r="H145" s="51">
        <f t="shared" si="43"/>
        <v>0</v>
      </c>
      <c r="I145" s="52">
        <f t="shared" si="44"/>
        <v>0</v>
      </c>
      <c r="J145" s="17">
        <f t="shared" si="45"/>
        <v>0</v>
      </c>
      <c r="K145" s="13">
        <f>J145*60*24*'Metric Summary'!$A$14</f>
        <v>0</v>
      </c>
      <c r="L145" s="52">
        <f>D145*F145*AJ145*AK145*'Metric Summary'!$A$15</f>
        <v>0</v>
      </c>
      <c r="M145" s="52">
        <f>D145*F145*AJ145*AK145*'Metric Summary'!$A$15*'Metric Summary'!$A$17</f>
        <v>0</v>
      </c>
      <c r="N145" s="13">
        <f>L145*24*'Metric Summary'!$A$16+M145*'Metric Summary'!$A$18</f>
        <v>0</v>
      </c>
      <c r="AE145" t="s">
        <v>1250</v>
      </c>
      <c r="AF145" t="s">
        <v>170</v>
      </c>
      <c r="AG145">
        <v>1</v>
      </c>
      <c r="AH145">
        <v>7</v>
      </c>
      <c r="AI145">
        <v>4</v>
      </c>
      <c r="AL145">
        <v>155</v>
      </c>
      <c r="AM145">
        <v>96</v>
      </c>
      <c r="AN145" s="23"/>
      <c r="AO145" s="18">
        <f>250+19*AH145+D145*(23+(AL145-AM145)+AM145*(1-IF(AN145&gt;0,AN145,'Metric Summary'!$AG$2)))</f>
        <v>503.4</v>
      </c>
      <c r="AP145">
        <f t="shared" si="46"/>
        <v>0</v>
      </c>
      <c r="AQ145">
        <f t="shared" si="47"/>
        <v>0</v>
      </c>
    </row>
    <row r="146" spans="1:43" x14ac:dyDescent="0.2">
      <c r="A146" s="1" t="s">
        <v>1224</v>
      </c>
      <c r="B146" s="1" t="s">
        <v>1160</v>
      </c>
      <c r="C146" t="s">
        <v>1235</v>
      </c>
      <c r="D146" s="15">
        <v>1</v>
      </c>
      <c r="E146" s="1" t="str">
        <f>IF(AF146="S","Always one row per interval","")</f>
        <v>Always one row per interval</v>
      </c>
      <c r="F146" s="3">
        <f>'Metric Summary'!$C$33</f>
        <v>0</v>
      </c>
      <c r="G146" s="4">
        <f t="shared" si="42"/>
        <v>0</v>
      </c>
      <c r="H146" s="51">
        <f t="shared" si="43"/>
        <v>0</v>
      </c>
      <c r="I146" s="52">
        <f t="shared" si="44"/>
        <v>0</v>
      </c>
      <c r="J146" s="17">
        <f t="shared" si="45"/>
        <v>0</v>
      </c>
      <c r="K146" s="13">
        <f>J146*60*24*'Metric Summary'!$A$14</f>
        <v>0</v>
      </c>
      <c r="L146" s="52">
        <f>D146*F146*AJ146*AK146*'Metric Summary'!$A$15</f>
        <v>0</v>
      </c>
      <c r="M146" s="52">
        <f>D146*F146*AJ146*AK146*'Metric Summary'!$A$15*'Metric Summary'!$A$17</f>
        <v>0</v>
      </c>
      <c r="N146" s="13">
        <f>L146*24*'Metric Summary'!$A$16+M146*'Metric Summary'!$A$18</f>
        <v>0</v>
      </c>
      <c r="AE146" t="s">
        <v>1251</v>
      </c>
      <c r="AF146" t="s">
        <v>170</v>
      </c>
      <c r="AG146">
        <v>8</v>
      </c>
      <c r="AH146">
        <v>4</v>
      </c>
      <c r="AI146">
        <v>1</v>
      </c>
      <c r="AL146">
        <v>244</v>
      </c>
      <c r="AM146">
        <v>232</v>
      </c>
      <c r="AN146" s="23"/>
      <c r="AO146" s="18">
        <f>250+19*AH146+D146*(23+(AL146-AM146)+AM146*(1-IF(AN146&gt;0,AN146,'Metric Summary'!$AG$2)))</f>
        <v>453.8</v>
      </c>
      <c r="AP146">
        <f t="shared" si="46"/>
        <v>0</v>
      </c>
      <c r="AQ146">
        <f t="shared" si="47"/>
        <v>0</v>
      </c>
    </row>
    <row r="147" spans="1:43" x14ac:dyDescent="0.2">
      <c r="A147" s="1" t="s">
        <v>1224</v>
      </c>
      <c r="B147" s="1" t="s">
        <v>1160</v>
      </c>
      <c r="C147" t="s">
        <v>1236</v>
      </c>
      <c r="D147" s="15">
        <v>1</v>
      </c>
      <c r="E147" s="1" t="str">
        <f>IF(AF147="S","Always one row per interval","")</f>
        <v>Always one row per interval</v>
      </c>
      <c r="F147" s="3">
        <f>'Metric Summary'!$C$33</f>
        <v>0</v>
      </c>
      <c r="G147" s="4">
        <f t="shared" si="42"/>
        <v>0</v>
      </c>
      <c r="H147" s="51">
        <f t="shared" si="43"/>
        <v>0</v>
      </c>
      <c r="I147" s="52">
        <f t="shared" si="44"/>
        <v>0</v>
      </c>
      <c r="J147" s="17">
        <f t="shared" si="45"/>
        <v>0</v>
      </c>
      <c r="K147" s="13">
        <f>J147*60*24*'Metric Summary'!$A$14</f>
        <v>0</v>
      </c>
      <c r="L147" s="52">
        <f>D147*F147*AJ147*AK147*'Metric Summary'!$A$15</f>
        <v>0</v>
      </c>
      <c r="M147" s="52">
        <f>D147*F147*AJ147*AK147*'Metric Summary'!$A$15*'Metric Summary'!$A$17</f>
        <v>0</v>
      </c>
      <c r="N147" s="13">
        <f>L147*24*'Metric Summary'!$A$16+M147*'Metric Summary'!$A$18</f>
        <v>0</v>
      </c>
      <c r="AE147" t="s">
        <v>1252</v>
      </c>
      <c r="AF147" t="s">
        <v>170</v>
      </c>
      <c r="AG147">
        <v>5</v>
      </c>
      <c r="AH147">
        <v>6</v>
      </c>
      <c r="AI147">
        <v>0</v>
      </c>
      <c r="AL147">
        <v>538</v>
      </c>
      <c r="AM147">
        <v>532</v>
      </c>
      <c r="AN147" s="23"/>
      <c r="AO147" s="18">
        <f>250+19*AH147+D147*(23+(AL147-AM147)+AM147*(1-IF(AN147&gt;0,AN147,'Metric Summary'!$AG$2)))</f>
        <v>605.79999999999995</v>
      </c>
      <c r="AP147">
        <f t="shared" si="46"/>
        <v>0</v>
      </c>
      <c r="AQ147">
        <f t="shared" si="47"/>
        <v>0</v>
      </c>
    </row>
    <row r="148" spans="1:43" x14ac:dyDescent="0.2">
      <c r="A148" s="1" t="s">
        <v>1224</v>
      </c>
      <c r="B148" s="1" t="s">
        <v>1160</v>
      </c>
      <c r="C148" t="s">
        <v>1237</v>
      </c>
      <c r="D148" s="3">
        <f>'Metric Summary'!D$33</f>
        <v>50</v>
      </c>
      <c r="E148" s="1" t="s">
        <v>544</v>
      </c>
      <c r="F148" s="3">
        <f>'Metric Summary'!$C$33</f>
        <v>0</v>
      </c>
      <c r="G148" s="4">
        <f t="shared" si="42"/>
        <v>0</v>
      </c>
      <c r="H148" s="51">
        <f t="shared" si="43"/>
        <v>0</v>
      </c>
      <c r="I148" s="52">
        <f t="shared" si="44"/>
        <v>0</v>
      </c>
      <c r="J148" s="17">
        <f t="shared" si="45"/>
        <v>0</v>
      </c>
      <c r="K148" s="13">
        <f>J148*60*24*'Metric Summary'!$A$14</f>
        <v>0</v>
      </c>
      <c r="L148" s="52">
        <f>D148*F148*AJ148*AK148*'Metric Summary'!$A$15</f>
        <v>0</v>
      </c>
      <c r="M148" s="52">
        <f>D148*F148*AJ148*AK148*'Metric Summary'!$A$15*'Metric Summary'!$A$17</f>
        <v>0</v>
      </c>
      <c r="N148" s="13">
        <f>L148*24*'Metric Summary'!$A$16+M148*'Metric Summary'!$A$18</f>
        <v>0</v>
      </c>
      <c r="AE148" t="s">
        <v>1253</v>
      </c>
      <c r="AF148" t="s">
        <v>171</v>
      </c>
      <c r="AG148">
        <v>1</v>
      </c>
      <c r="AH148">
        <v>9</v>
      </c>
      <c r="AI148">
        <v>3</v>
      </c>
      <c r="AL148">
        <v>845</v>
      </c>
      <c r="AM148">
        <v>800</v>
      </c>
      <c r="AN148" s="23"/>
      <c r="AO148" s="18">
        <f>250+19*AH148+D148*(23+(AL148-AM148)+AM148*(1-IF(AN148&gt;0,AN148,'Metric Summary'!$AG$2)))</f>
        <v>19821</v>
      </c>
      <c r="AP148">
        <f t="shared" si="46"/>
        <v>0</v>
      </c>
      <c r="AQ148">
        <f t="shared" si="47"/>
        <v>0</v>
      </c>
    </row>
    <row r="149" spans="1:43" x14ac:dyDescent="0.2">
      <c r="A149" s="1" t="s">
        <v>1224</v>
      </c>
      <c r="B149" s="1" t="s">
        <v>1160</v>
      </c>
      <c r="C149" t="s">
        <v>1238</v>
      </c>
      <c r="D149" s="3">
        <f>'Metric Summary'!D$33</f>
        <v>50</v>
      </c>
      <c r="E149" s="1" t="s">
        <v>544</v>
      </c>
      <c r="F149" s="3">
        <f>'Metric Summary'!$C$33</f>
        <v>0</v>
      </c>
      <c r="G149" s="4">
        <f t="shared" si="42"/>
        <v>0</v>
      </c>
      <c r="H149" s="51">
        <f t="shared" si="43"/>
        <v>0</v>
      </c>
      <c r="I149" s="52">
        <f t="shared" si="44"/>
        <v>0</v>
      </c>
      <c r="J149" s="17">
        <f t="shared" si="45"/>
        <v>0</v>
      </c>
      <c r="K149" s="13">
        <f>J149*60*24*'Metric Summary'!$A$14</f>
        <v>0</v>
      </c>
      <c r="L149" s="52">
        <f>D149*F149*AJ149*AK149*'Metric Summary'!$A$15</f>
        <v>0</v>
      </c>
      <c r="M149" s="52">
        <f>D149*F149*AJ149*AK149*'Metric Summary'!$A$15*'Metric Summary'!$A$17</f>
        <v>0</v>
      </c>
      <c r="N149" s="13">
        <f>L149*24*'Metric Summary'!$A$16+M149*'Metric Summary'!$A$18</f>
        <v>0</v>
      </c>
      <c r="AE149" t="s">
        <v>1254</v>
      </c>
      <c r="AF149" t="s">
        <v>171</v>
      </c>
      <c r="AG149">
        <v>5</v>
      </c>
      <c r="AH149">
        <v>6</v>
      </c>
      <c r="AI149">
        <v>1</v>
      </c>
      <c r="AL149">
        <v>582</v>
      </c>
      <c r="AM149">
        <v>544</v>
      </c>
      <c r="AN149" s="23"/>
      <c r="AO149" s="18">
        <f>250+19*AH149+D149*(23+(AL149-AM149)+AM149*(1-IF(AN149&gt;0,AN149,'Metric Summary'!$AG$2)))</f>
        <v>14294.000000000002</v>
      </c>
      <c r="AP149">
        <f t="shared" si="46"/>
        <v>0</v>
      </c>
      <c r="AQ149">
        <f t="shared" si="47"/>
        <v>0</v>
      </c>
    </row>
    <row r="150" spans="1:43" x14ac:dyDescent="0.2">
      <c r="A150" s="1" t="s">
        <v>1224</v>
      </c>
      <c r="B150" s="1" t="s">
        <v>1160</v>
      </c>
      <c r="C150" t="s">
        <v>1239</v>
      </c>
      <c r="D150" s="15">
        <v>1</v>
      </c>
      <c r="E150" s="1" t="s">
        <v>207</v>
      </c>
      <c r="F150" s="3">
        <f>'Metric Summary'!$C$33</f>
        <v>0</v>
      </c>
      <c r="G150" s="4">
        <f t="shared" si="42"/>
        <v>0</v>
      </c>
      <c r="H150" s="51">
        <f t="shared" si="43"/>
        <v>0</v>
      </c>
      <c r="I150" s="52">
        <f t="shared" si="44"/>
        <v>0</v>
      </c>
      <c r="J150" s="17">
        <f t="shared" si="45"/>
        <v>0</v>
      </c>
      <c r="K150" s="13">
        <f>J150*60*24*'Metric Summary'!$A$14</f>
        <v>0</v>
      </c>
      <c r="L150" s="52">
        <f>D150*F150*AJ150*AK150*'Metric Summary'!$A$15</f>
        <v>0</v>
      </c>
      <c r="M150" s="52">
        <f>D150*F150*AJ150*AK150*'Metric Summary'!$A$15*'Metric Summary'!$A$17</f>
        <v>0</v>
      </c>
      <c r="N150" s="13">
        <f>L150*24*'Metric Summary'!$A$16+M150*'Metric Summary'!$A$18</f>
        <v>0</v>
      </c>
      <c r="AE150" t="s">
        <v>1255</v>
      </c>
      <c r="AF150" t="s">
        <v>171</v>
      </c>
      <c r="AG150">
        <v>5</v>
      </c>
      <c r="AH150">
        <v>14</v>
      </c>
      <c r="AI150">
        <v>1</v>
      </c>
      <c r="AL150">
        <v>810</v>
      </c>
      <c r="AM150">
        <v>744</v>
      </c>
      <c r="AN150" s="23"/>
      <c r="AO150" s="18">
        <f>250+19*AH150+D150*(23+(AL150-AM150)+AM150*(1-IF(AN150&gt;0,AN150,'Metric Summary'!$AG$2)))</f>
        <v>902.6</v>
      </c>
      <c r="AP150">
        <f t="shared" si="46"/>
        <v>0</v>
      </c>
      <c r="AQ150">
        <f t="shared" si="47"/>
        <v>0</v>
      </c>
    </row>
    <row r="151" spans="1:43" x14ac:dyDescent="0.2">
      <c r="A151" s="1" t="s">
        <v>1224</v>
      </c>
      <c r="B151" s="1" t="s">
        <v>1160</v>
      </c>
      <c r="C151" t="s">
        <v>1240</v>
      </c>
      <c r="D151" s="15">
        <v>5</v>
      </c>
      <c r="E151" s="1" t="s">
        <v>1671</v>
      </c>
      <c r="F151" s="3">
        <f>'Metric Summary'!$C$33</f>
        <v>0</v>
      </c>
      <c r="G151" s="4">
        <f t="shared" si="42"/>
        <v>0</v>
      </c>
      <c r="H151" s="51">
        <f t="shared" si="43"/>
        <v>0</v>
      </c>
      <c r="I151" s="52">
        <f t="shared" si="44"/>
        <v>0</v>
      </c>
      <c r="J151" s="17">
        <f t="shared" si="45"/>
        <v>0</v>
      </c>
      <c r="K151" s="13">
        <f>J151*60*24*'Metric Summary'!$A$14</f>
        <v>0</v>
      </c>
      <c r="L151" s="52">
        <f>D151*F151*AJ151*AK151*'Metric Summary'!$A$15</f>
        <v>0</v>
      </c>
      <c r="M151" s="52">
        <f>D151*F151*AJ151*AK151*'Metric Summary'!$A$15*'Metric Summary'!$A$17</f>
        <v>0</v>
      </c>
      <c r="N151" s="13">
        <f>L151*24*'Metric Summary'!$A$16+M151*'Metric Summary'!$A$18</f>
        <v>0</v>
      </c>
      <c r="AE151" t="s">
        <v>1256</v>
      </c>
      <c r="AF151" t="s">
        <v>171</v>
      </c>
      <c r="AG151">
        <v>1</v>
      </c>
      <c r="AH151">
        <v>11</v>
      </c>
      <c r="AI151">
        <v>0</v>
      </c>
      <c r="AL151">
        <v>275</v>
      </c>
      <c r="AM151">
        <v>232</v>
      </c>
      <c r="AN151" s="23"/>
      <c r="AO151" s="18">
        <f>250+19*AH151+D151*(23+(AL151-AM151)+AM151*(1-IF(AN151&gt;0,AN151,'Metric Summary'!$AG$2)))</f>
        <v>1253</v>
      </c>
      <c r="AP151">
        <f t="shared" si="46"/>
        <v>0</v>
      </c>
      <c r="AQ151">
        <f t="shared" si="47"/>
        <v>0</v>
      </c>
    </row>
    <row r="152" spans="1:43" x14ac:dyDescent="0.2">
      <c r="A152" t="s">
        <v>411</v>
      </c>
      <c r="B152" s="1" t="s">
        <v>405</v>
      </c>
      <c r="C152" s="57" t="s">
        <v>903</v>
      </c>
      <c r="D152" s="15">
        <v>1</v>
      </c>
      <c r="E152" s="1" t="s">
        <v>803</v>
      </c>
      <c r="F152" s="3">
        <f>'Metric Summary'!$C$71</f>
        <v>1</v>
      </c>
      <c r="G152" s="4">
        <f t="shared" si="42"/>
        <v>25.283333333333335</v>
      </c>
      <c r="H152" s="51">
        <f t="shared" si="43"/>
        <v>1</v>
      </c>
      <c r="I152" s="52">
        <f t="shared" si="44"/>
        <v>1</v>
      </c>
      <c r="J152" s="17">
        <f t="shared" si="45"/>
        <v>38</v>
      </c>
      <c r="K152" s="13">
        <f>J152*60*24*'Metric Summary'!$A$14</f>
        <v>437760</v>
      </c>
      <c r="L152" s="52">
        <f>D152*F152*AJ152*AK152*'Metric Summary'!$A$15</f>
        <v>0</v>
      </c>
      <c r="M152" s="52">
        <f>D152*F152*AJ152*AK152*'Metric Summary'!$A$15*'Metric Summary'!$A$17</f>
        <v>0</v>
      </c>
      <c r="N152" s="13">
        <f>L152*24*'Metric Summary'!$A$16+M152*'Metric Summary'!$A$18</f>
        <v>0</v>
      </c>
      <c r="AE152" t="s">
        <v>893</v>
      </c>
      <c r="AG152">
        <v>1</v>
      </c>
      <c r="AI152">
        <v>38</v>
      </c>
      <c r="AO152">
        <v>1517</v>
      </c>
      <c r="AP152">
        <f t="shared" si="46"/>
        <v>38</v>
      </c>
      <c r="AQ152">
        <f t="shared" si="47"/>
        <v>38</v>
      </c>
    </row>
    <row r="153" spans="1:43" x14ac:dyDescent="0.2">
      <c r="A153" t="s">
        <v>411</v>
      </c>
      <c r="B153" s="1" t="s">
        <v>405</v>
      </c>
      <c r="C153" s="57" t="s">
        <v>407</v>
      </c>
      <c r="D153" s="27">
        <f>D158*1.2</f>
        <v>234</v>
      </c>
      <c r="E153" s="1" t="s">
        <v>412</v>
      </c>
      <c r="F153" s="3">
        <f>'Metric Summary'!$C$71</f>
        <v>1</v>
      </c>
      <c r="G153" s="4">
        <f t="shared" si="42"/>
        <v>4633.2</v>
      </c>
      <c r="H153" s="51">
        <f t="shared" si="43"/>
        <v>234</v>
      </c>
      <c r="I153" s="52">
        <f t="shared" si="44"/>
        <v>234</v>
      </c>
      <c r="J153" s="17">
        <f t="shared" si="45"/>
        <v>4446</v>
      </c>
      <c r="K153" s="13">
        <f>J153*60*24*'Metric Summary'!$A$14</f>
        <v>51217920</v>
      </c>
      <c r="L153" s="52">
        <f>D153*F153*AJ153*AK153*'Metric Summary'!$A$15</f>
        <v>0</v>
      </c>
      <c r="M153" s="52">
        <f>D153*F153*AJ153*AK153*'Metric Summary'!$A$15*'Metric Summary'!$A$17</f>
        <v>0</v>
      </c>
      <c r="N153" s="13">
        <f>L153*24*'Metric Summary'!$A$16+M153*'Metric Summary'!$A$18</f>
        <v>0</v>
      </c>
      <c r="AE153" t="s">
        <v>894</v>
      </c>
      <c r="AG153">
        <v>1</v>
      </c>
      <c r="AI153">
        <v>19</v>
      </c>
      <c r="AO153">
        <v>1188</v>
      </c>
      <c r="AP153">
        <f t="shared" si="46"/>
        <v>19</v>
      </c>
      <c r="AQ153">
        <f t="shared" si="47"/>
        <v>4446</v>
      </c>
    </row>
    <row r="154" spans="1:43" x14ac:dyDescent="0.2">
      <c r="A154" t="s">
        <v>411</v>
      </c>
      <c r="B154" s="1" t="s">
        <v>405</v>
      </c>
      <c r="C154" s="57" t="s">
        <v>904</v>
      </c>
      <c r="D154" s="27">
        <f>D152*8</f>
        <v>8</v>
      </c>
      <c r="E154" s="1" t="s">
        <v>916</v>
      </c>
      <c r="F154" s="3">
        <f>'Metric Summary'!$C$71</f>
        <v>1</v>
      </c>
      <c r="G154" s="4">
        <f t="shared" si="42"/>
        <v>70.400000000000006</v>
      </c>
      <c r="H154" s="51">
        <f t="shared" si="43"/>
        <v>8</v>
      </c>
      <c r="I154" s="52">
        <f t="shared" si="44"/>
        <v>8</v>
      </c>
      <c r="J154" s="17">
        <f t="shared" si="45"/>
        <v>56</v>
      </c>
      <c r="K154" s="13">
        <f>J154*60*24*'Metric Summary'!$A$14</f>
        <v>645120</v>
      </c>
      <c r="L154" s="52">
        <f>D154*F154*AJ154*AK154*'Metric Summary'!$A$15</f>
        <v>0</v>
      </c>
      <c r="M154" s="52">
        <f>D154*F154*AJ154*AK154*'Metric Summary'!$A$15*'Metric Summary'!$A$17</f>
        <v>0</v>
      </c>
      <c r="N154" s="13">
        <f>L154*24*'Metric Summary'!$A$16+M154*'Metric Summary'!$A$18</f>
        <v>0</v>
      </c>
      <c r="AE154" t="s">
        <v>895</v>
      </c>
      <c r="AG154">
        <v>1</v>
      </c>
      <c r="AI154">
        <v>7</v>
      </c>
      <c r="AO154">
        <v>528</v>
      </c>
      <c r="AP154">
        <f t="shared" si="46"/>
        <v>7</v>
      </c>
      <c r="AQ154">
        <f t="shared" si="47"/>
        <v>56</v>
      </c>
    </row>
    <row r="155" spans="1:43" x14ac:dyDescent="0.2">
      <c r="A155" t="s">
        <v>411</v>
      </c>
      <c r="B155" s="1" t="s">
        <v>405</v>
      </c>
      <c r="C155" s="57" t="s">
        <v>905</v>
      </c>
      <c r="D155" s="27">
        <f>D158*0.4</f>
        <v>78</v>
      </c>
      <c r="E155" s="1" t="s">
        <v>914</v>
      </c>
      <c r="F155" s="3">
        <f>'Metric Summary'!$C$71</f>
        <v>1</v>
      </c>
      <c r="G155" s="4">
        <f t="shared" si="42"/>
        <v>624</v>
      </c>
      <c r="H155" s="51">
        <f t="shared" si="43"/>
        <v>78</v>
      </c>
      <c r="I155" s="52">
        <f t="shared" si="44"/>
        <v>78</v>
      </c>
      <c r="J155" s="17">
        <f t="shared" si="45"/>
        <v>0</v>
      </c>
      <c r="K155" s="13">
        <f>J155*60*24*'Metric Summary'!$A$14</f>
        <v>0</v>
      </c>
      <c r="L155" s="52">
        <f>D155*F155*AJ155*AK155*'Metric Summary'!$A$15</f>
        <v>0</v>
      </c>
      <c r="M155" s="52">
        <f>D155*F155*AJ155*AK155*'Metric Summary'!$A$15*'Metric Summary'!$A$17</f>
        <v>0</v>
      </c>
      <c r="N155" s="13">
        <f>L155*24*'Metric Summary'!$A$16+M155*'Metric Summary'!$A$18</f>
        <v>0</v>
      </c>
      <c r="AE155" t="s">
        <v>896</v>
      </c>
      <c r="AG155">
        <v>1</v>
      </c>
      <c r="AI155">
        <v>0</v>
      </c>
      <c r="AO155">
        <v>480</v>
      </c>
      <c r="AP155">
        <f t="shared" si="46"/>
        <v>0</v>
      </c>
      <c r="AQ155">
        <f t="shared" si="47"/>
        <v>0</v>
      </c>
    </row>
    <row r="156" spans="1:43" x14ac:dyDescent="0.2">
      <c r="A156" t="s">
        <v>411</v>
      </c>
      <c r="B156" s="1" t="s">
        <v>405</v>
      </c>
      <c r="C156" s="57" t="s">
        <v>906</v>
      </c>
      <c r="D156" s="27">
        <v>12</v>
      </c>
      <c r="E156" s="1" t="s">
        <v>915</v>
      </c>
      <c r="F156" s="3">
        <f>'Metric Summary'!$C$71</f>
        <v>1</v>
      </c>
      <c r="G156" s="4">
        <f t="shared" si="42"/>
        <v>84.8</v>
      </c>
      <c r="H156" s="51">
        <f t="shared" si="43"/>
        <v>12</v>
      </c>
      <c r="I156" s="52">
        <f t="shared" si="44"/>
        <v>12</v>
      </c>
      <c r="J156" s="17">
        <f t="shared" si="45"/>
        <v>0</v>
      </c>
      <c r="K156" s="13">
        <f>J156*60*24*'Metric Summary'!$A$14</f>
        <v>0</v>
      </c>
      <c r="L156" s="52">
        <f>D156*F156*AJ156*AK156*'Metric Summary'!$A$15</f>
        <v>0</v>
      </c>
      <c r="M156" s="52">
        <f>D156*F156*AJ156*AK156*'Metric Summary'!$A$15*'Metric Summary'!$A$17</f>
        <v>0</v>
      </c>
      <c r="N156" s="13">
        <f>L156*24*'Metric Summary'!$A$16+M156*'Metric Summary'!$A$18</f>
        <v>0</v>
      </c>
      <c r="AE156" t="s">
        <v>897</v>
      </c>
      <c r="AG156">
        <v>1</v>
      </c>
      <c r="AI156">
        <v>0</v>
      </c>
      <c r="AO156">
        <v>424</v>
      </c>
      <c r="AP156">
        <f t="shared" si="46"/>
        <v>0</v>
      </c>
      <c r="AQ156">
        <f t="shared" si="47"/>
        <v>0</v>
      </c>
    </row>
    <row r="157" spans="1:43" x14ac:dyDescent="0.2">
      <c r="A157" t="s">
        <v>411</v>
      </c>
      <c r="B157" s="1" t="s">
        <v>405</v>
      </c>
      <c r="C157" s="57" t="s">
        <v>408</v>
      </c>
      <c r="D157" s="27">
        <f>D152*5</f>
        <v>5</v>
      </c>
      <c r="E157" s="1" t="s">
        <v>913</v>
      </c>
      <c r="F157" s="3">
        <f>'Metric Summary'!$C$71</f>
        <v>1</v>
      </c>
      <c r="G157" s="4">
        <f t="shared" si="42"/>
        <v>108.5</v>
      </c>
      <c r="H157" s="51">
        <f t="shared" si="43"/>
        <v>5</v>
      </c>
      <c r="I157" s="52">
        <f t="shared" si="44"/>
        <v>5</v>
      </c>
      <c r="J157" s="17">
        <f t="shared" si="45"/>
        <v>160</v>
      </c>
      <c r="K157" s="13">
        <f>J157*60*24*'Metric Summary'!$A$14</f>
        <v>1843200</v>
      </c>
      <c r="L157" s="52">
        <f>D157*F157*AJ157*AK157*'Metric Summary'!$A$15</f>
        <v>0</v>
      </c>
      <c r="M157" s="52">
        <f>D157*F157*AJ157*AK157*'Metric Summary'!$A$15*'Metric Summary'!$A$17</f>
        <v>0</v>
      </c>
      <c r="N157" s="13">
        <f>L157*24*'Metric Summary'!$A$16+M157*'Metric Summary'!$A$18</f>
        <v>0</v>
      </c>
      <c r="AE157" t="s">
        <v>898</v>
      </c>
      <c r="AG157">
        <v>1</v>
      </c>
      <c r="AI157">
        <v>32</v>
      </c>
      <c r="AO157">
        <v>1302</v>
      </c>
      <c r="AP157">
        <f t="shared" si="46"/>
        <v>32</v>
      </c>
      <c r="AQ157">
        <f t="shared" si="47"/>
        <v>160</v>
      </c>
    </row>
    <row r="158" spans="1:43" x14ac:dyDescent="0.2">
      <c r="A158" t="s">
        <v>411</v>
      </c>
      <c r="B158" s="1" t="s">
        <v>405</v>
      </c>
      <c r="C158" s="57" t="s">
        <v>409</v>
      </c>
      <c r="D158" s="3">
        <f>'Metric Summary'!D71</f>
        <v>195</v>
      </c>
      <c r="E158" s="1" t="s">
        <v>413</v>
      </c>
      <c r="F158" s="3">
        <f>'Metric Summary'!$C$71</f>
        <v>1</v>
      </c>
      <c r="G158" s="4">
        <f t="shared" si="42"/>
        <v>3610.75</v>
      </c>
      <c r="H158" s="51">
        <f t="shared" si="43"/>
        <v>195</v>
      </c>
      <c r="I158" s="52">
        <f t="shared" si="44"/>
        <v>195</v>
      </c>
      <c r="J158" s="17">
        <f t="shared" si="45"/>
        <v>3510</v>
      </c>
      <c r="K158" s="13">
        <f>J158*60*24*'Metric Summary'!$A$14</f>
        <v>40435200</v>
      </c>
      <c r="L158" s="52">
        <f>D158*F158*AJ158*AK158*'Metric Summary'!$A$15</f>
        <v>0</v>
      </c>
      <c r="M158" s="52">
        <f>D158*F158*AJ158*AK158*'Metric Summary'!$A$15*'Metric Summary'!$A$17</f>
        <v>0</v>
      </c>
      <c r="N158" s="13">
        <f>L158*24*'Metric Summary'!$A$16+M158*'Metric Summary'!$A$18</f>
        <v>0</v>
      </c>
      <c r="AE158" t="s">
        <v>899</v>
      </c>
      <c r="AG158">
        <v>1</v>
      </c>
      <c r="AI158">
        <v>18</v>
      </c>
      <c r="AO158">
        <v>1111</v>
      </c>
      <c r="AP158">
        <f t="shared" si="46"/>
        <v>18</v>
      </c>
      <c r="AQ158">
        <f t="shared" si="47"/>
        <v>3510</v>
      </c>
    </row>
    <row r="159" spans="1:43" x14ac:dyDescent="0.2">
      <c r="A159" t="s">
        <v>411</v>
      </c>
      <c r="B159" s="1" t="s">
        <v>405</v>
      </c>
      <c r="C159" s="57" t="s">
        <v>907</v>
      </c>
      <c r="D159" s="27">
        <f>D158*0.4</f>
        <v>78</v>
      </c>
      <c r="E159" s="1" t="s">
        <v>912</v>
      </c>
      <c r="F159" s="3">
        <f>'Metric Summary'!$C$71</f>
        <v>1</v>
      </c>
      <c r="G159" s="4">
        <f t="shared" si="42"/>
        <v>829.4</v>
      </c>
      <c r="H159" s="51">
        <f t="shared" si="43"/>
        <v>78</v>
      </c>
      <c r="I159" s="52">
        <f t="shared" si="44"/>
        <v>78</v>
      </c>
      <c r="J159" s="17">
        <f t="shared" si="45"/>
        <v>702</v>
      </c>
      <c r="K159" s="13">
        <f>J159*60*24*'Metric Summary'!$A$14</f>
        <v>8087040</v>
      </c>
      <c r="L159" s="52">
        <f>D159*F159*AJ159*AK159*'Metric Summary'!$A$15</f>
        <v>0</v>
      </c>
      <c r="M159" s="52">
        <f>D159*F159*AJ159*AK159*'Metric Summary'!$A$15*'Metric Summary'!$A$17</f>
        <v>0</v>
      </c>
      <c r="N159" s="13">
        <f>L159*24*'Metric Summary'!$A$16+M159*'Metric Summary'!$A$18</f>
        <v>0</v>
      </c>
      <c r="AE159" t="s">
        <v>900</v>
      </c>
      <c r="AG159">
        <v>1</v>
      </c>
      <c r="AI159">
        <v>9</v>
      </c>
      <c r="AO159">
        <v>638</v>
      </c>
      <c r="AP159">
        <f t="shared" si="46"/>
        <v>9</v>
      </c>
      <c r="AQ159">
        <f t="shared" si="47"/>
        <v>702</v>
      </c>
    </row>
    <row r="160" spans="1:43" x14ac:dyDescent="0.2">
      <c r="A160" t="s">
        <v>411</v>
      </c>
      <c r="B160" s="1" t="s">
        <v>405</v>
      </c>
      <c r="C160" s="57" t="s">
        <v>908</v>
      </c>
      <c r="D160" s="27">
        <f>D158*0.4</f>
        <v>78</v>
      </c>
      <c r="E160" s="1" t="s">
        <v>911</v>
      </c>
      <c r="F160" s="3">
        <f>'Metric Summary'!$C$71</f>
        <v>1</v>
      </c>
      <c r="G160" s="4">
        <f t="shared" si="42"/>
        <v>659.1</v>
      </c>
      <c r="H160" s="51">
        <f t="shared" si="43"/>
        <v>78</v>
      </c>
      <c r="I160" s="52">
        <f t="shared" si="44"/>
        <v>78</v>
      </c>
      <c r="J160" s="17">
        <f t="shared" si="45"/>
        <v>0</v>
      </c>
      <c r="K160" s="13">
        <f>J160*60*24*'Metric Summary'!$A$14</f>
        <v>0</v>
      </c>
      <c r="L160" s="52">
        <f>D160*F160*AJ160*AK160*'Metric Summary'!$A$15</f>
        <v>0</v>
      </c>
      <c r="M160" s="52">
        <f>D160*F160*AJ160*AK160*'Metric Summary'!$A$15*'Metric Summary'!$A$17</f>
        <v>0</v>
      </c>
      <c r="N160" s="13">
        <f>L160*24*'Metric Summary'!$A$16+M160*'Metric Summary'!$A$18</f>
        <v>0</v>
      </c>
      <c r="AE160" t="s">
        <v>901</v>
      </c>
      <c r="AG160">
        <v>1</v>
      </c>
      <c r="AI160">
        <v>0</v>
      </c>
      <c r="AO160">
        <v>507</v>
      </c>
      <c r="AP160">
        <f t="shared" si="46"/>
        <v>0</v>
      </c>
      <c r="AQ160">
        <f t="shared" si="47"/>
        <v>0</v>
      </c>
    </row>
    <row r="161" spans="1:43" x14ac:dyDescent="0.2">
      <c r="A161" t="s">
        <v>411</v>
      </c>
      <c r="B161" s="1" t="s">
        <v>405</v>
      </c>
      <c r="C161" s="57" t="s">
        <v>909</v>
      </c>
      <c r="D161" s="27">
        <f>D152*5</f>
        <v>5</v>
      </c>
      <c r="E161" s="1" t="s">
        <v>910</v>
      </c>
      <c r="F161" s="3">
        <f>'Metric Summary'!$C$71</f>
        <v>1</v>
      </c>
      <c r="G161" s="4">
        <f t="shared" si="42"/>
        <v>38.833333333333336</v>
      </c>
      <c r="H161" s="51">
        <f t="shared" si="43"/>
        <v>5</v>
      </c>
      <c r="I161" s="52">
        <f t="shared" si="44"/>
        <v>5</v>
      </c>
      <c r="J161" s="17">
        <f t="shared" si="45"/>
        <v>0</v>
      </c>
      <c r="K161" s="13">
        <f>J161*60*24*'Metric Summary'!$A$14</f>
        <v>0</v>
      </c>
      <c r="L161" s="52">
        <f>D161*F161*AJ161*AK161*'Metric Summary'!$A$15</f>
        <v>0</v>
      </c>
      <c r="M161" s="52">
        <f>D161*F161*AJ161*AK161*'Metric Summary'!$A$15*'Metric Summary'!$A$17</f>
        <v>0</v>
      </c>
      <c r="N161" s="13">
        <f>L161*24*'Metric Summary'!$A$16+M161*'Metric Summary'!$A$18</f>
        <v>0</v>
      </c>
      <c r="AE161" t="s">
        <v>902</v>
      </c>
      <c r="AG161">
        <v>1</v>
      </c>
      <c r="AI161">
        <v>0</v>
      </c>
      <c r="AO161">
        <v>466</v>
      </c>
      <c r="AP161">
        <f t="shared" si="46"/>
        <v>0</v>
      </c>
      <c r="AQ161">
        <f t="shared" si="47"/>
        <v>0</v>
      </c>
    </row>
    <row r="162" spans="1:43" x14ac:dyDescent="0.2">
      <c r="A162" s="14" t="s">
        <v>1702</v>
      </c>
      <c r="B162" s="14" t="s">
        <v>1167</v>
      </c>
      <c r="C162" t="s">
        <v>1703</v>
      </c>
      <c r="D162" s="15">
        <v>1</v>
      </c>
      <c r="E162" s="1" t="s">
        <v>1718</v>
      </c>
      <c r="F162" s="3">
        <f>'Metric Summary'!$C$48</f>
        <v>0</v>
      </c>
      <c r="G162" s="4">
        <f t="shared" si="42"/>
        <v>0</v>
      </c>
      <c r="H162" s="51">
        <f t="shared" si="43"/>
        <v>0</v>
      </c>
      <c r="I162" s="52">
        <f t="shared" si="44"/>
        <v>0</v>
      </c>
      <c r="J162" s="17">
        <f t="shared" si="45"/>
        <v>0</v>
      </c>
      <c r="K162" s="13">
        <f>J162*60*24*'Metric Summary'!$A$14</f>
        <v>0</v>
      </c>
      <c r="L162" s="52">
        <f>D162*F162*AJ162*AK162*'Metric Summary'!$A$15</f>
        <v>0</v>
      </c>
      <c r="M162" s="52">
        <f>D162*F162*AJ162*AK162*'Metric Summary'!$A$15*'Metric Summary'!$A$17</f>
        <v>0</v>
      </c>
      <c r="N162" s="13">
        <f>L162*24*'Metric Summary'!$A$16+M162*'Metric Summary'!$A$18</f>
        <v>0</v>
      </c>
      <c r="AE162" t="s">
        <v>1723</v>
      </c>
      <c r="AF162" t="s">
        <v>171</v>
      </c>
      <c r="AG162">
        <v>5</v>
      </c>
      <c r="AH162">
        <v>7</v>
      </c>
      <c r="AI162">
        <v>3</v>
      </c>
      <c r="AL162">
        <v>283</v>
      </c>
      <c r="AM162">
        <v>224</v>
      </c>
      <c r="AN162" s="23"/>
      <c r="AO162" s="18">
        <f>250+19*AH162+D162*(23+(AL162-AM162)+AM162*(1-IF(AN162&gt;0,AN162,'Metric Summary'!$AG$2)))</f>
        <v>554.6</v>
      </c>
      <c r="AP162">
        <f t="shared" si="46"/>
        <v>0</v>
      </c>
      <c r="AQ162">
        <f t="shared" si="47"/>
        <v>0</v>
      </c>
    </row>
    <row r="163" spans="1:43" x14ac:dyDescent="0.2">
      <c r="A163" s="14" t="s">
        <v>1702</v>
      </c>
      <c r="B163" s="14" t="s">
        <v>1167</v>
      </c>
      <c r="C163" t="s">
        <v>1869</v>
      </c>
      <c r="D163" s="15">
        <v>1</v>
      </c>
      <c r="E163" s="1" t="s">
        <v>1718</v>
      </c>
      <c r="F163" s="3">
        <f>'Metric Summary'!$C$48</f>
        <v>0</v>
      </c>
      <c r="G163" s="4">
        <f t="shared" si="42"/>
        <v>0</v>
      </c>
      <c r="H163" s="51">
        <f t="shared" si="43"/>
        <v>0</v>
      </c>
      <c r="I163" s="52">
        <f t="shared" si="44"/>
        <v>0</v>
      </c>
      <c r="J163" s="17">
        <f t="shared" si="45"/>
        <v>0</v>
      </c>
      <c r="K163" s="13">
        <f>J163*60*24*'Metric Summary'!$A$14</f>
        <v>0</v>
      </c>
      <c r="L163" s="52">
        <f>D163*F163*AJ163*AK163*'Metric Summary'!$A$15</f>
        <v>0</v>
      </c>
      <c r="M163" s="52">
        <f>D163*F163*AJ163*AK163*'Metric Summary'!$A$15*'Metric Summary'!$A$17</f>
        <v>0</v>
      </c>
      <c r="N163" s="13">
        <f>L163*24*'Metric Summary'!$A$16+M163*'Metric Summary'!$A$18</f>
        <v>0</v>
      </c>
      <c r="AE163" t="s">
        <v>1873</v>
      </c>
      <c r="AF163" t="s">
        <v>171</v>
      </c>
      <c r="AG163">
        <v>5</v>
      </c>
      <c r="AH163">
        <v>10</v>
      </c>
      <c r="AI163">
        <v>3</v>
      </c>
      <c r="AL163">
        <v>542</v>
      </c>
      <c r="AM163">
        <v>480</v>
      </c>
      <c r="AN163" s="23"/>
      <c r="AO163" s="18">
        <f>250+19*AH163+D163*(23+(AL163-AM163)+AM163*(1-IF(AN163&gt;0,AN163,'Metric Summary'!$AG$2)))</f>
        <v>717</v>
      </c>
      <c r="AP163">
        <f t="shared" si="46"/>
        <v>0</v>
      </c>
      <c r="AQ163">
        <f t="shared" si="47"/>
        <v>0</v>
      </c>
    </row>
    <row r="164" spans="1:43" x14ac:dyDescent="0.2">
      <c r="A164" s="14" t="s">
        <v>1702</v>
      </c>
      <c r="B164" s="14" t="s">
        <v>1167</v>
      </c>
      <c r="C164" t="s">
        <v>1870</v>
      </c>
      <c r="D164" s="15">
        <v>1</v>
      </c>
      <c r="E164" s="1" t="s">
        <v>1872</v>
      </c>
      <c r="F164" s="3">
        <f>'Metric Summary'!$C$48</f>
        <v>0</v>
      </c>
      <c r="G164" s="4">
        <f t="shared" si="42"/>
        <v>0</v>
      </c>
      <c r="H164" s="51">
        <f t="shared" si="43"/>
        <v>0</v>
      </c>
      <c r="I164" s="52">
        <f t="shared" si="44"/>
        <v>0</v>
      </c>
      <c r="J164" s="17">
        <f t="shared" si="45"/>
        <v>0</v>
      </c>
      <c r="K164" s="13">
        <f>J164*60*24*'Metric Summary'!$A$14</f>
        <v>0</v>
      </c>
      <c r="L164" s="52">
        <f>D164*F164*AJ164*AK164*'Metric Summary'!$A$15</f>
        <v>0</v>
      </c>
      <c r="M164" s="52">
        <f>D164*F164*AJ164*AK164*'Metric Summary'!$A$15*'Metric Summary'!$A$17</f>
        <v>0</v>
      </c>
      <c r="N164" s="13">
        <f>L164*24*'Metric Summary'!$A$16+M164*'Metric Summary'!$A$18</f>
        <v>0</v>
      </c>
      <c r="AE164" t="s">
        <v>1874</v>
      </c>
      <c r="AF164" t="s">
        <v>171</v>
      </c>
      <c r="AG164">
        <v>1</v>
      </c>
      <c r="AH164">
        <v>6</v>
      </c>
      <c r="AI164">
        <v>0</v>
      </c>
      <c r="AL164">
        <v>806</v>
      </c>
      <c r="AM164">
        <v>800</v>
      </c>
      <c r="AN164" s="23"/>
      <c r="AO164" s="18">
        <f>250+19*AH164+D164*(23+(AL164-AM164)+AM164*(1-IF(AN164&gt;0,AN164,'Metric Summary'!$AG$2)))</f>
        <v>713</v>
      </c>
      <c r="AP164">
        <f t="shared" si="46"/>
        <v>0</v>
      </c>
      <c r="AQ164">
        <f t="shared" si="47"/>
        <v>0</v>
      </c>
    </row>
    <row r="165" spans="1:43" x14ac:dyDescent="0.2">
      <c r="A165" s="14" t="s">
        <v>1702</v>
      </c>
      <c r="B165" s="14" t="s">
        <v>1167</v>
      </c>
      <c r="C165" t="s">
        <v>1704</v>
      </c>
      <c r="D165" s="15">
        <v>1</v>
      </c>
      <c r="E165" s="1" t="s">
        <v>196</v>
      </c>
      <c r="F165" s="3">
        <f>'Metric Summary'!$C$48</f>
        <v>0</v>
      </c>
      <c r="G165" s="4">
        <f t="shared" si="42"/>
        <v>0</v>
      </c>
      <c r="H165" s="51">
        <f t="shared" si="43"/>
        <v>0</v>
      </c>
      <c r="I165" s="52">
        <f t="shared" si="44"/>
        <v>0</v>
      </c>
      <c r="J165" s="17">
        <f t="shared" si="45"/>
        <v>0</v>
      </c>
      <c r="K165" s="13">
        <f>J165*60*24*'Metric Summary'!$A$14</f>
        <v>0</v>
      </c>
      <c r="L165" s="52">
        <f>D165*F165*AJ165*AK165*'Metric Summary'!$A$15</f>
        <v>0</v>
      </c>
      <c r="M165" s="52">
        <f>D165*F165*AJ165*AK165*'Metric Summary'!$A$15*'Metric Summary'!$A$17</f>
        <v>0</v>
      </c>
      <c r="N165" s="13">
        <f>L165*24*'Metric Summary'!$A$16+M165*'Metric Summary'!$A$18</f>
        <v>0</v>
      </c>
      <c r="AE165" t="s">
        <v>1724</v>
      </c>
      <c r="AF165" t="s">
        <v>170</v>
      </c>
      <c r="AG165">
        <v>1</v>
      </c>
      <c r="AH165">
        <v>3</v>
      </c>
      <c r="AI165">
        <v>0</v>
      </c>
      <c r="AL165">
        <v>167</v>
      </c>
      <c r="AM165">
        <v>160</v>
      </c>
      <c r="AN165" s="23"/>
      <c r="AO165" s="18">
        <f>250+19*AH165+D165*(23+(AL165-AM165)+AM165*(1-IF(AN165&gt;0,AN165,'Metric Summary'!$AG$2)))</f>
        <v>401</v>
      </c>
      <c r="AP165">
        <f t="shared" si="46"/>
        <v>0</v>
      </c>
      <c r="AQ165">
        <f t="shared" si="47"/>
        <v>0</v>
      </c>
    </row>
    <row r="166" spans="1:43" x14ac:dyDescent="0.2">
      <c r="A166" s="14" t="s">
        <v>1702</v>
      </c>
      <c r="B166" s="14" t="s">
        <v>1167</v>
      </c>
      <c r="C166" t="s">
        <v>1705</v>
      </c>
      <c r="D166" s="15">
        <v>1</v>
      </c>
      <c r="E166" s="1" t="s">
        <v>196</v>
      </c>
      <c r="F166" s="3">
        <f>'Metric Summary'!$C$48</f>
        <v>0</v>
      </c>
      <c r="G166" s="4">
        <f t="shared" si="42"/>
        <v>0</v>
      </c>
      <c r="H166" s="51">
        <f t="shared" si="43"/>
        <v>0</v>
      </c>
      <c r="I166" s="52">
        <f t="shared" si="44"/>
        <v>0</v>
      </c>
      <c r="J166" s="17">
        <f t="shared" si="45"/>
        <v>0</v>
      </c>
      <c r="K166" s="13">
        <f>J166*60*24*'Metric Summary'!$A$14</f>
        <v>0</v>
      </c>
      <c r="L166" s="52">
        <f>D166*F166*AJ166*AK166*'Metric Summary'!$A$15</f>
        <v>0</v>
      </c>
      <c r="M166" s="52">
        <f>D166*F166*AJ166*AK166*'Metric Summary'!$A$15*'Metric Summary'!$A$17</f>
        <v>0</v>
      </c>
      <c r="N166" s="13">
        <f>L166*24*'Metric Summary'!$A$16+M166*'Metric Summary'!$A$18</f>
        <v>0</v>
      </c>
      <c r="AE166" t="s">
        <v>1725</v>
      </c>
      <c r="AF166" t="s">
        <v>171</v>
      </c>
      <c r="AG166">
        <v>1</v>
      </c>
      <c r="AH166">
        <v>8</v>
      </c>
      <c r="AI166">
        <v>3</v>
      </c>
      <c r="AL166">
        <v>384</v>
      </c>
      <c r="AM166">
        <v>352</v>
      </c>
      <c r="AN166" s="23"/>
      <c r="AO166" s="18">
        <f>250+19*AH166+D166*(23+(AL166-AM166)+AM166*(1-IF(AN166&gt;0,AN166,'Metric Summary'!$AG$2)))</f>
        <v>597.79999999999995</v>
      </c>
      <c r="AP166">
        <f t="shared" si="46"/>
        <v>0</v>
      </c>
      <c r="AQ166">
        <f t="shared" si="47"/>
        <v>0</v>
      </c>
    </row>
    <row r="167" spans="1:43" x14ac:dyDescent="0.2">
      <c r="A167" s="14" t="s">
        <v>1702</v>
      </c>
      <c r="B167" s="14" t="s">
        <v>1167</v>
      </c>
      <c r="C167" t="s">
        <v>1706</v>
      </c>
      <c r="D167" s="15">
        <v>1</v>
      </c>
      <c r="E167" s="1" t="s">
        <v>510</v>
      </c>
      <c r="F167" s="3">
        <f>'Metric Summary'!$C$48</f>
        <v>0</v>
      </c>
      <c r="G167" s="4">
        <f t="shared" si="42"/>
        <v>0</v>
      </c>
      <c r="H167" s="51">
        <f t="shared" si="43"/>
        <v>0</v>
      </c>
      <c r="I167" s="52">
        <f t="shared" si="44"/>
        <v>0</v>
      </c>
      <c r="J167" s="17">
        <f t="shared" si="45"/>
        <v>0</v>
      </c>
      <c r="K167" s="13">
        <f>J167*60*24*'Metric Summary'!$A$14</f>
        <v>0</v>
      </c>
      <c r="L167" s="52">
        <f>D167*F167*AJ167*AK167*'Metric Summary'!$A$15</f>
        <v>0</v>
      </c>
      <c r="M167" s="52">
        <f>D167*F167*AJ167*AK167*'Metric Summary'!$A$15*'Metric Summary'!$A$17</f>
        <v>0</v>
      </c>
      <c r="N167" s="13">
        <f>L167*24*'Metric Summary'!$A$16+M167*'Metric Summary'!$A$18</f>
        <v>0</v>
      </c>
      <c r="AE167" t="s">
        <v>1726</v>
      </c>
      <c r="AF167" t="s">
        <v>171</v>
      </c>
      <c r="AG167">
        <v>1</v>
      </c>
      <c r="AH167">
        <v>4</v>
      </c>
      <c r="AI167">
        <v>1</v>
      </c>
      <c r="AL167">
        <v>232</v>
      </c>
      <c r="AM167">
        <v>224</v>
      </c>
      <c r="AN167" s="23"/>
      <c r="AO167" s="18">
        <f>250+19*AH167+D167*(23+(AL167-AM167)+AM167*(1-IF(AN167&gt;0,AN167,'Metric Summary'!$AG$2)))</f>
        <v>446.6</v>
      </c>
      <c r="AP167">
        <f t="shared" si="46"/>
        <v>0</v>
      </c>
      <c r="AQ167">
        <f t="shared" si="47"/>
        <v>0</v>
      </c>
    </row>
    <row r="168" spans="1:43" x14ac:dyDescent="0.2">
      <c r="A168" s="14" t="s">
        <v>1702</v>
      </c>
      <c r="B168" s="14" t="s">
        <v>1167</v>
      </c>
      <c r="C168" t="s">
        <v>1707</v>
      </c>
      <c r="D168" s="15">
        <v>1</v>
      </c>
      <c r="E168" s="1" t="s">
        <v>510</v>
      </c>
      <c r="F168" s="3">
        <f>'Metric Summary'!$C$48</f>
        <v>0</v>
      </c>
      <c r="G168" s="4">
        <f t="shared" si="42"/>
        <v>0</v>
      </c>
      <c r="H168" s="51">
        <f t="shared" si="43"/>
        <v>0</v>
      </c>
      <c r="I168" s="52">
        <f t="shared" si="44"/>
        <v>0</v>
      </c>
      <c r="J168" s="17">
        <f t="shared" si="45"/>
        <v>0</v>
      </c>
      <c r="K168" s="13">
        <f>J168*60*24*'Metric Summary'!$A$14</f>
        <v>0</v>
      </c>
      <c r="L168" s="52">
        <f>D168*F168*AJ168*AK168*'Metric Summary'!$A$15</f>
        <v>0</v>
      </c>
      <c r="M168" s="52">
        <f>D168*F168*AJ168*AK168*'Metric Summary'!$A$15*'Metric Summary'!$A$17</f>
        <v>0</v>
      </c>
      <c r="N168" s="13">
        <f>L168*24*'Metric Summary'!$A$16+M168*'Metric Summary'!$A$18</f>
        <v>0</v>
      </c>
      <c r="AE168" t="s">
        <v>1727</v>
      </c>
      <c r="AF168" t="s">
        <v>171</v>
      </c>
      <c r="AG168">
        <v>1</v>
      </c>
      <c r="AH168">
        <v>4</v>
      </c>
      <c r="AI168">
        <v>1</v>
      </c>
      <c r="AL168">
        <v>232</v>
      </c>
      <c r="AM168">
        <v>224</v>
      </c>
      <c r="AN168" s="23"/>
      <c r="AO168" s="18">
        <f>250+19*AH168+D168*(23+(AL168-AM168)+AM168*(1-IF(AN168&gt;0,AN168,'Metric Summary'!$AG$2)))</f>
        <v>446.6</v>
      </c>
      <c r="AP168">
        <f t="shared" si="46"/>
        <v>0</v>
      </c>
      <c r="AQ168">
        <f t="shared" si="47"/>
        <v>0</v>
      </c>
    </row>
    <row r="169" spans="1:43" x14ac:dyDescent="0.2">
      <c r="A169" s="14" t="s">
        <v>1702</v>
      </c>
      <c r="B169" s="14" t="s">
        <v>1167</v>
      </c>
      <c r="C169" t="s">
        <v>1708</v>
      </c>
      <c r="D169" s="15">
        <v>1</v>
      </c>
      <c r="E169" s="1" t="s">
        <v>196</v>
      </c>
      <c r="F169" s="3">
        <f>'Metric Summary'!$C$48</f>
        <v>0</v>
      </c>
      <c r="G169" s="4">
        <f t="shared" si="42"/>
        <v>0</v>
      </c>
      <c r="H169" s="51">
        <f t="shared" si="43"/>
        <v>0</v>
      </c>
      <c r="I169" s="52">
        <f t="shared" si="44"/>
        <v>0</v>
      </c>
      <c r="J169" s="17">
        <f t="shared" si="45"/>
        <v>0</v>
      </c>
      <c r="K169" s="13">
        <f>J169*60*24*'Metric Summary'!$A$14</f>
        <v>0</v>
      </c>
      <c r="L169" s="52">
        <f>D169*F169*AJ169*AK169*'Metric Summary'!$A$15</f>
        <v>0</v>
      </c>
      <c r="M169" s="52">
        <f>D169*F169*AJ169*AK169*'Metric Summary'!$A$15*'Metric Summary'!$A$17</f>
        <v>0</v>
      </c>
      <c r="N169" s="13">
        <f>L169*24*'Metric Summary'!$A$16+M169*'Metric Summary'!$A$18</f>
        <v>0</v>
      </c>
      <c r="AE169" t="s">
        <v>1728</v>
      </c>
      <c r="AF169" t="s">
        <v>171</v>
      </c>
      <c r="AG169">
        <v>5</v>
      </c>
      <c r="AH169">
        <v>15</v>
      </c>
      <c r="AI169">
        <v>11</v>
      </c>
      <c r="AL169">
        <v>271</v>
      </c>
      <c r="AM169">
        <v>160</v>
      </c>
      <c r="AN169" s="23"/>
      <c r="AO169" s="18">
        <f>250+19*AH169+D169*(23+(AL169-AM169)+AM169*(1-IF(AN169&gt;0,AN169,'Metric Summary'!$AG$2)))</f>
        <v>733</v>
      </c>
      <c r="AP169">
        <f t="shared" si="46"/>
        <v>0</v>
      </c>
      <c r="AQ169">
        <f t="shared" si="47"/>
        <v>0</v>
      </c>
    </row>
    <row r="170" spans="1:43" x14ac:dyDescent="0.2">
      <c r="A170" s="14" t="s">
        <v>1702</v>
      </c>
      <c r="B170" s="14" t="s">
        <v>1167</v>
      </c>
      <c r="C170" t="s">
        <v>1709</v>
      </c>
      <c r="D170" s="15">
        <v>12</v>
      </c>
      <c r="E170" s="1" t="s">
        <v>1719</v>
      </c>
      <c r="F170" s="3">
        <f>'Metric Summary'!$C$48</f>
        <v>0</v>
      </c>
      <c r="G170" s="4">
        <f t="shared" si="42"/>
        <v>0</v>
      </c>
      <c r="H170" s="51">
        <f t="shared" si="43"/>
        <v>0</v>
      </c>
      <c r="I170" s="52">
        <f t="shared" si="44"/>
        <v>0</v>
      </c>
      <c r="J170" s="17">
        <f t="shared" si="45"/>
        <v>0</v>
      </c>
      <c r="K170" s="13">
        <f>J170*60*24*'Metric Summary'!$A$14</f>
        <v>0</v>
      </c>
      <c r="L170" s="52">
        <f>D170*F170*AJ170*AK170*'Metric Summary'!$A$15</f>
        <v>0</v>
      </c>
      <c r="M170" s="52">
        <f>D170*F170*AJ170*AK170*'Metric Summary'!$A$15*'Metric Summary'!$A$17</f>
        <v>0</v>
      </c>
      <c r="N170" s="13">
        <f>L170*24*'Metric Summary'!$A$16+M170*'Metric Summary'!$A$18</f>
        <v>0</v>
      </c>
      <c r="AE170" t="s">
        <v>1729</v>
      </c>
      <c r="AF170" t="s">
        <v>171</v>
      </c>
      <c r="AG170">
        <v>1</v>
      </c>
      <c r="AH170">
        <v>13</v>
      </c>
      <c r="AI170">
        <v>8</v>
      </c>
      <c r="AL170">
        <v>309</v>
      </c>
      <c r="AM170">
        <v>224</v>
      </c>
      <c r="AN170" s="23"/>
      <c r="AO170" s="18">
        <f>250+19*AH170+D170*(23+(AL170-AM170)+AM170*(1-IF(AN170&gt;0,AN170,'Metric Summary'!$AG$2)))</f>
        <v>2868.2000000000003</v>
      </c>
      <c r="AP170">
        <f t="shared" si="46"/>
        <v>0</v>
      </c>
      <c r="AQ170">
        <f t="shared" si="47"/>
        <v>0</v>
      </c>
    </row>
    <row r="171" spans="1:43" x14ac:dyDescent="0.2">
      <c r="A171" s="14" t="s">
        <v>1702</v>
      </c>
      <c r="B171" s="14" t="s">
        <v>1167</v>
      </c>
      <c r="C171" t="s">
        <v>1710</v>
      </c>
      <c r="D171" s="15">
        <v>7</v>
      </c>
      <c r="E171" s="1" t="s">
        <v>1720</v>
      </c>
      <c r="F171" s="3">
        <f>'Metric Summary'!$C$48</f>
        <v>0</v>
      </c>
      <c r="G171" s="4">
        <f t="shared" si="42"/>
        <v>0</v>
      </c>
      <c r="H171" s="51">
        <f t="shared" si="43"/>
        <v>0</v>
      </c>
      <c r="I171" s="52">
        <f t="shared" si="44"/>
        <v>0</v>
      </c>
      <c r="J171" s="17">
        <f t="shared" si="45"/>
        <v>0</v>
      </c>
      <c r="K171" s="13">
        <f>J171*60*24*'Metric Summary'!$A$14</f>
        <v>0</v>
      </c>
      <c r="L171" s="52">
        <f>D171*F171*AJ171*AK171*'Metric Summary'!$A$15</f>
        <v>0</v>
      </c>
      <c r="M171" s="52">
        <f>D171*F171*AJ171*AK171*'Metric Summary'!$A$15*'Metric Summary'!$A$17</f>
        <v>0</v>
      </c>
      <c r="N171" s="13">
        <f>L171*24*'Metric Summary'!$A$16+M171*'Metric Summary'!$A$18</f>
        <v>0</v>
      </c>
      <c r="AE171" t="s">
        <v>1730</v>
      </c>
      <c r="AF171" t="s">
        <v>171</v>
      </c>
      <c r="AG171">
        <v>1</v>
      </c>
      <c r="AH171">
        <v>29</v>
      </c>
      <c r="AI171">
        <v>23</v>
      </c>
      <c r="AL171">
        <v>385</v>
      </c>
      <c r="AM171">
        <v>224</v>
      </c>
      <c r="AN171" s="23"/>
      <c r="AO171" s="18">
        <f>250+19*AH171+D171*(23+(AL171-AM171)+AM171*(1-IF(AN171&gt;0,AN171,'Metric Summary'!$AG$2)))</f>
        <v>2716.2000000000003</v>
      </c>
      <c r="AP171">
        <f t="shared" si="46"/>
        <v>0</v>
      </c>
      <c r="AQ171">
        <f t="shared" si="47"/>
        <v>0</v>
      </c>
    </row>
    <row r="172" spans="1:43" x14ac:dyDescent="0.2">
      <c r="A172" s="14" t="s">
        <v>1702</v>
      </c>
      <c r="B172" s="14" t="s">
        <v>1167</v>
      </c>
      <c r="C172" t="s">
        <v>1711</v>
      </c>
      <c r="D172" s="15">
        <v>4</v>
      </c>
      <c r="E172" s="1" t="s">
        <v>1721</v>
      </c>
      <c r="F172" s="3">
        <f>'Metric Summary'!$C$48</f>
        <v>0</v>
      </c>
      <c r="G172" s="4">
        <f t="shared" si="42"/>
        <v>0</v>
      </c>
      <c r="H172" s="51">
        <f t="shared" si="43"/>
        <v>0</v>
      </c>
      <c r="I172" s="52">
        <f t="shared" si="44"/>
        <v>0</v>
      </c>
      <c r="J172" s="17">
        <f t="shared" si="45"/>
        <v>0</v>
      </c>
      <c r="K172" s="13">
        <f>J172*60*24*'Metric Summary'!$A$14</f>
        <v>0</v>
      </c>
      <c r="L172" s="52">
        <f>D172*F172*AJ172*AK172*'Metric Summary'!$A$15</f>
        <v>0</v>
      </c>
      <c r="M172" s="52">
        <f>D172*F172*AJ172*AK172*'Metric Summary'!$A$15*'Metric Summary'!$A$17</f>
        <v>0</v>
      </c>
      <c r="N172" s="13">
        <f>L172*24*'Metric Summary'!$A$16+M172*'Metric Summary'!$A$18</f>
        <v>0</v>
      </c>
      <c r="AE172" t="s">
        <v>1731</v>
      </c>
      <c r="AF172" t="s">
        <v>171</v>
      </c>
      <c r="AG172">
        <v>1</v>
      </c>
      <c r="AH172">
        <v>21</v>
      </c>
      <c r="AI172">
        <v>15</v>
      </c>
      <c r="AL172">
        <v>649</v>
      </c>
      <c r="AM172">
        <v>480</v>
      </c>
      <c r="AN172" s="23"/>
      <c r="AO172" s="18">
        <f>250+19*AH172+D172*(23+(AL172-AM172)+AM172*(1-IF(AN172&gt;0,AN172,'Metric Summary'!$AG$2)))</f>
        <v>2185</v>
      </c>
      <c r="AP172">
        <f t="shared" si="46"/>
        <v>0</v>
      </c>
      <c r="AQ172">
        <f t="shared" si="47"/>
        <v>0</v>
      </c>
    </row>
    <row r="173" spans="1:43" x14ac:dyDescent="0.2">
      <c r="A173" s="14" t="s">
        <v>1702</v>
      </c>
      <c r="B173" s="14" t="s">
        <v>1167</v>
      </c>
      <c r="C173" t="s">
        <v>1712</v>
      </c>
      <c r="D173" s="15">
        <v>3</v>
      </c>
      <c r="E173" s="1" t="s">
        <v>1721</v>
      </c>
      <c r="F173" s="3">
        <f>'Metric Summary'!$C$48</f>
        <v>0</v>
      </c>
      <c r="G173" s="4">
        <f t="shared" si="42"/>
        <v>0</v>
      </c>
      <c r="H173" s="51">
        <f t="shared" si="43"/>
        <v>0</v>
      </c>
      <c r="I173" s="52">
        <f t="shared" si="44"/>
        <v>0</v>
      </c>
      <c r="J173" s="17">
        <f t="shared" si="45"/>
        <v>0</v>
      </c>
      <c r="K173" s="13">
        <f>J173*60*24*'Metric Summary'!$A$14</f>
        <v>0</v>
      </c>
      <c r="L173" s="52">
        <f>D173*F173*AJ173*AK173*'Metric Summary'!$A$15</f>
        <v>0</v>
      </c>
      <c r="M173" s="52">
        <f>D173*F173*AJ173*AK173*'Metric Summary'!$A$15*'Metric Summary'!$A$17</f>
        <v>0</v>
      </c>
      <c r="N173" s="13">
        <f>L173*24*'Metric Summary'!$A$16+M173*'Metric Summary'!$A$18</f>
        <v>0</v>
      </c>
      <c r="AE173" t="s">
        <v>1732</v>
      </c>
      <c r="AF173" t="s">
        <v>171</v>
      </c>
      <c r="AG173">
        <v>1</v>
      </c>
      <c r="AH173">
        <v>20</v>
      </c>
      <c r="AI173">
        <v>6</v>
      </c>
      <c r="AL173">
        <v>1128</v>
      </c>
      <c r="AM173">
        <v>1056</v>
      </c>
      <c r="AN173" s="23"/>
      <c r="AO173" s="18">
        <f>250+19*AH173+D173*(23+(AL173-AM173)+AM173*(1-IF(AN173&gt;0,AN173,'Metric Summary'!$AG$2)))</f>
        <v>2182.2000000000003</v>
      </c>
      <c r="AP173">
        <f t="shared" si="46"/>
        <v>0</v>
      </c>
      <c r="AQ173">
        <f t="shared" si="47"/>
        <v>0</v>
      </c>
    </row>
    <row r="174" spans="1:43" x14ac:dyDescent="0.2">
      <c r="A174" s="14" t="s">
        <v>1702</v>
      </c>
      <c r="B174" s="14" t="s">
        <v>1167</v>
      </c>
      <c r="C174" t="s">
        <v>1713</v>
      </c>
      <c r="D174" s="15">
        <v>1</v>
      </c>
      <c r="E174" s="1" t="s">
        <v>196</v>
      </c>
      <c r="F174" s="3">
        <f>'Metric Summary'!$C$48</f>
        <v>0</v>
      </c>
      <c r="G174" s="4">
        <f t="shared" si="42"/>
        <v>0</v>
      </c>
      <c r="H174" s="51">
        <f t="shared" si="43"/>
        <v>0</v>
      </c>
      <c r="I174" s="52">
        <f t="shared" si="44"/>
        <v>0</v>
      </c>
      <c r="J174" s="17">
        <f t="shared" si="45"/>
        <v>0</v>
      </c>
      <c r="K174" s="13">
        <f>J174*60*24*'Metric Summary'!$A$14</f>
        <v>0</v>
      </c>
      <c r="L174" s="52">
        <f>D174*F174*AJ174*AK174*'Metric Summary'!$A$15</f>
        <v>0</v>
      </c>
      <c r="M174" s="52">
        <f>D174*F174*AJ174*AK174*'Metric Summary'!$A$15*'Metric Summary'!$A$17</f>
        <v>0</v>
      </c>
      <c r="N174" s="13">
        <f>L174*24*'Metric Summary'!$A$16+M174*'Metric Summary'!$A$18</f>
        <v>0</v>
      </c>
      <c r="AE174" t="s">
        <v>1733</v>
      </c>
      <c r="AF174" t="s">
        <v>171</v>
      </c>
      <c r="AG174">
        <v>1</v>
      </c>
      <c r="AH174">
        <v>11</v>
      </c>
      <c r="AI174">
        <v>5</v>
      </c>
      <c r="AL174">
        <v>355</v>
      </c>
      <c r="AM174">
        <v>288</v>
      </c>
      <c r="AN174" s="23"/>
      <c r="AO174" s="18">
        <f>250+19*AH174+D174*(23+(AL174-AM174)+AM174*(1-IF(AN174&gt;0,AN174,'Metric Summary'!$AG$2)))</f>
        <v>664.2</v>
      </c>
      <c r="AP174">
        <f t="shared" si="46"/>
        <v>0</v>
      </c>
      <c r="AQ174">
        <f t="shared" si="47"/>
        <v>0</v>
      </c>
    </row>
    <row r="175" spans="1:43" x14ac:dyDescent="0.2">
      <c r="A175" s="14" t="s">
        <v>1702</v>
      </c>
      <c r="B175" s="14" t="s">
        <v>1167</v>
      </c>
      <c r="C175" t="s">
        <v>1714</v>
      </c>
      <c r="D175" s="15">
        <v>4</v>
      </c>
      <c r="E175" s="1" t="s">
        <v>1722</v>
      </c>
      <c r="F175" s="3">
        <f>'Metric Summary'!$C$48</f>
        <v>0</v>
      </c>
      <c r="G175" s="4">
        <f t="shared" si="42"/>
        <v>0</v>
      </c>
      <c r="H175" s="51">
        <f t="shared" si="43"/>
        <v>0</v>
      </c>
      <c r="I175" s="52">
        <f t="shared" si="44"/>
        <v>0</v>
      </c>
      <c r="J175" s="17">
        <f t="shared" si="45"/>
        <v>0</v>
      </c>
      <c r="K175" s="13">
        <f>J175*60*24*'Metric Summary'!$A$14</f>
        <v>0</v>
      </c>
      <c r="L175" s="52">
        <f>D175*F175*AJ175*AK175*'Metric Summary'!$A$15</f>
        <v>0</v>
      </c>
      <c r="M175" s="52">
        <f>D175*F175*AJ175*AK175*'Metric Summary'!$A$15*'Metric Summary'!$A$17</f>
        <v>0</v>
      </c>
      <c r="N175" s="13">
        <f>L175*24*'Metric Summary'!$A$16+M175*'Metric Summary'!$A$18</f>
        <v>0</v>
      </c>
      <c r="AE175" t="s">
        <v>1734</v>
      </c>
      <c r="AF175" t="s">
        <v>171</v>
      </c>
      <c r="AG175">
        <v>1</v>
      </c>
      <c r="AH175">
        <v>6</v>
      </c>
      <c r="AI175">
        <v>1</v>
      </c>
      <c r="AL175">
        <v>758</v>
      </c>
      <c r="AM175">
        <v>736</v>
      </c>
      <c r="AN175" s="23"/>
      <c r="AO175" s="18">
        <f>250+19*AH175+D175*(23+(AL175-AM175)+AM175*(1-IF(AN175&gt;0,AN175,'Metric Summary'!$AG$2)))</f>
        <v>1721.6000000000001</v>
      </c>
      <c r="AP175">
        <f t="shared" si="46"/>
        <v>0</v>
      </c>
      <c r="AQ175">
        <f t="shared" si="47"/>
        <v>0</v>
      </c>
    </row>
    <row r="176" spans="1:43" x14ac:dyDescent="0.2">
      <c r="A176" s="14" t="s">
        <v>1702</v>
      </c>
      <c r="B176" s="14" t="s">
        <v>1167</v>
      </c>
      <c r="C176" t="s">
        <v>1715</v>
      </c>
      <c r="D176" s="15">
        <v>1</v>
      </c>
      <c r="E176" s="1" t="s">
        <v>196</v>
      </c>
      <c r="F176" s="3">
        <f>'Metric Summary'!$C$48</f>
        <v>0</v>
      </c>
      <c r="G176" s="4">
        <f t="shared" si="42"/>
        <v>0</v>
      </c>
      <c r="H176" s="51">
        <f t="shared" si="43"/>
        <v>0</v>
      </c>
      <c r="I176" s="52">
        <f t="shared" si="44"/>
        <v>0</v>
      </c>
      <c r="J176" s="17">
        <f t="shared" si="45"/>
        <v>0</v>
      </c>
      <c r="K176" s="13">
        <f>J176*60*24*'Metric Summary'!$A$14</f>
        <v>0</v>
      </c>
      <c r="L176" s="52">
        <f>D176*F176*AJ176*AK176*'Metric Summary'!$A$15</f>
        <v>0</v>
      </c>
      <c r="M176" s="52">
        <f>D176*F176*AJ176*AK176*'Metric Summary'!$A$15*'Metric Summary'!$A$17</f>
        <v>0</v>
      </c>
      <c r="N176" s="13">
        <f>L176*24*'Metric Summary'!$A$16+M176*'Metric Summary'!$A$18</f>
        <v>0</v>
      </c>
      <c r="AE176" t="s">
        <v>1735</v>
      </c>
      <c r="AF176" t="s">
        <v>170</v>
      </c>
      <c r="AG176">
        <v>1</v>
      </c>
      <c r="AH176">
        <v>8</v>
      </c>
      <c r="AI176">
        <v>1</v>
      </c>
      <c r="AL176">
        <v>876</v>
      </c>
      <c r="AM176">
        <v>864</v>
      </c>
      <c r="AN176" s="23"/>
      <c r="AO176" s="18">
        <f>250+19*AH176+D176*(23+(AL176-AM176)+AM176*(1-IF(AN176&gt;0,AN176,'Metric Summary'!$AG$2)))</f>
        <v>782.6</v>
      </c>
      <c r="AP176">
        <f t="shared" si="46"/>
        <v>0</v>
      </c>
      <c r="AQ176">
        <f t="shared" si="47"/>
        <v>0</v>
      </c>
    </row>
    <row r="177" spans="1:43" x14ac:dyDescent="0.2">
      <c r="A177" s="14" t="s">
        <v>1702</v>
      </c>
      <c r="B177" s="14" t="s">
        <v>1167</v>
      </c>
      <c r="C177" t="s">
        <v>1716</v>
      </c>
      <c r="D177" s="15">
        <v>4</v>
      </c>
      <c r="E177" s="1" t="s">
        <v>1722</v>
      </c>
      <c r="F177" s="3">
        <f>'Metric Summary'!$C$48</f>
        <v>0</v>
      </c>
      <c r="G177" s="4">
        <f t="shared" ref="G177:G277" si="48">IF(F177&gt;0,D177*(AO177)/(AG177*60),0)</f>
        <v>0</v>
      </c>
      <c r="H177" s="51">
        <f t="shared" ref="H177:H277" si="49">IF(F177&gt;0,D177/AG177,0)</f>
        <v>0</v>
      </c>
      <c r="I177" s="52">
        <f t="shared" ref="I177:I277" si="50">F177*D177/AG177</f>
        <v>0</v>
      </c>
      <c r="J177" s="17">
        <f t="shared" ref="J177:J277" si="51">I177*AI177</f>
        <v>0</v>
      </c>
      <c r="K177" s="13">
        <f>J177*60*24*'Metric Summary'!$A$14</f>
        <v>0</v>
      </c>
      <c r="L177" s="52">
        <f>D177*F177*AJ177*AK177*'Metric Summary'!$A$15</f>
        <v>0</v>
      </c>
      <c r="M177" s="52">
        <f>D177*F177*AJ177*AK177*'Metric Summary'!$A$15*'Metric Summary'!$A$17</f>
        <v>0</v>
      </c>
      <c r="N177" s="13">
        <f>L177*24*'Metric Summary'!$A$16+M177*'Metric Summary'!$A$18</f>
        <v>0</v>
      </c>
      <c r="AE177" t="s">
        <v>1736</v>
      </c>
      <c r="AF177" t="s">
        <v>171</v>
      </c>
      <c r="AG177">
        <v>1</v>
      </c>
      <c r="AH177">
        <v>6</v>
      </c>
      <c r="AI177">
        <v>1</v>
      </c>
      <c r="AL177">
        <v>758</v>
      </c>
      <c r="AM177">
        <v>736</v>
      </c>
      <c r="AN177" s="23"/>
      <c r="AO177" s="18">
        <f>250+19*AH177+D177*(23+(AL177-AM177)+AM177*(1-IF(AN177&gt;0,AN177,'Metric Summary'!$AG$2)))</f>
        <v>1721.6000000000001</v>
      </c>
      <c r="AP177">
        <f t="shared" ref="AP177:AP277" si="52">F177*AI177*IF(D177&gt;0,1,0)</f>
        <v>0</v>
      </c>
      <c r="AQ177">
        <f t="shared" ref="AQ177:AQ277" si="53">F177*AI177*D177</f>
        <v>0</v>
      </c>
    </row>
    <row r="178" spans="1:43" x14ac:dyDescent="0.2">
      <c r="A178" s="14" t="s">
        <v>1702</v>
      </c>
      <c r="B178" s="14" t="s">
        <v>1167</v>
      </c>
      <c r="C178" t="s">
        <v>1871</v>
      </c>
      <c r="D178" s="15">
        <v>1</v>
      </c>
      <c r="E178" s="1" t="s">
        <v>1872</v>
      </c>
      <c r="F178" s="3">
        <f>'Metric Summary'!$C$48</f>
        <v>0</v>
      </c>
      <c r="G178" s="4">
        <f t="shared" si="48"/>
        <v>0</v>
      </c>
      <c r="H178" s="51">
        <f t="shared" si="49"/>
        <v>0</v>
      </c>
      <c r="I178" s="52">
        <f t="shared" si="50"/>
        <v>0</v>
      </c>
      <c r="J178" s="17">
        <f t="shared" si="51"/>
        <v>0</v>
      </c>
      <c r="K178" s="13">
        <f>J178*60*24*'Metric Summary'!$A$14</f>
        <v>0</v>
      </c>
      <c r="L178" s="52">
        <f>D178*F178*AJ178*AK178*'Metric Summary'!$A$15</f>
        <v>0</v>
      </c>
      <c r="M178" s="52">
        <f>D178*F178*AJ178*AK178*'Metric Summary'!$A$15*'Metric Summary'!$A$17</f>
        <v>0</v>
      </c>
      <c r="N178" s="13">
        <f>L178*24*'Metric Summary'!$A$16+M178*'Metric Summary'!$A$18</f>
        <v>0</v>
      </c>
      <c r="AE178" t="s">
        <v>1875</v>
      </c>
      <c r="AF178" t="s">
        <v>171</v>
      </c>
      <c r="AG178">
        <v>5</v>
      </c>
      <c r="AH178">
        <v>6</v>
      </c>
      <c r="AI178">
        <v>0</v>
      </c>
      <c r="AL178">
        <v>934</v>
      </c>
      <c r="AM178">
        <v>928</v>
      </c>
      <c r="AN178" s="23"/>
      <c r="AO178" s="18">
        <f>250+19*AH178+D178*(23+(AL178-AM178)+AM178*(1-IF(AN178&gt;0,AN178,'Metric Summary'!$AG$2)))</f>
        <v>764.2</v>
      </c>
      <c r="AP178">
        <f t="shared" si="52"/>
        <v>0</v>
      </c>
      <c r="AQ178">
        <f t="shared" si="53"/>
        <v>0</v>
      </c>
    </row>
    <row r="179" spans="1:43" x14ac:dyDescent="0.2">
      <c r="A179" s="14" t="s">
        <v>1702</v>
      </c>
      <c r="B179" s="14" t="s">
        <v>1167</v>
      </c>
      <c r="C179" t="s">
        <v>1717</v>
      </c>
      <c r="D179" s="15">
        <v>1</v>
      </c>
      <c r="E179" s="1" t="s">
        <v>196</v>
      </c>
      <c r="F179" s="3">
        <f>'Metric Summary'!$C$48</f>
        <v>0</v>
      </c>
      <c r="G179" s="4">
        <f t="shared" si="48"/>
        <v>0</v>
      </c>
      <c r="H179" s="51">
        <f t="shared" si="49"/>
        <v>0</v>
      </c>
      <c r="I179" s="52">
        <f t="shared" si="50"/>
        <v>0</v>
      </c>
      <c r="J179" s="17">
        <f t="shared" si="51"/>
        <v>0</v>
      </c>
      <c r="K179" s="13">
        <f>J179*60*24*'Metric Summary'!$A$14</f>
        <v>0</v>
      </c>
      <c r="L179" s="52">
        <f>D179*F179*AJ179*AK179*'Metric Summary'!$A$15</f>
        <v>0</v>
      </c>
      <c r="M179" s="52">
        <f>D179*F179*AJ179*AK179*'Metric Summary'!$A$15*'Metric Summary'!$A$17</f>
        <v>0</v>
      </c>
      <c r="N179" s="13">
        <f>L179*24*'Metric Summary'!$A$16+M179*'Metric Summary'!$A$18</f>
        <v>0</v>
      </c>
      <c r="AE179" t="s">
        <v>1737</v>
      </c>
      <c r="AF179" t="s">
        <v>171</v>
      </c>
      <c r="AG179">
        <v>5</v>
      </c>
      <c r="AH179">
        <v>19</v>
      </c>
      <c r="AI179">
        <v>14</v>
      </c>
      <c r="AL179">
        <v>355</v>
      </c>
      <c r="AM179">
        <v>224</v>
      </c>
      <c r="AN179" s="23"/>
      <c r="AO179" s="18">
        <f>250+19*AH179+D179*(23+(AL179-AM179)+AM179*(1-IF(AN179&gt;0,AN179,'Metric Summary'!$AG$2)))</f>
        <v>854.6</v>
      </c>
      <c r="AP179">
        <f t="shared" si="52"/>
        <v>0</v>
      </c>
      <c r="AQ179">
        <f t="shared" si="53"/>
        <v>0</v>
      </c>
    </row>
    <row r="180" spans="1:43" x14ac:dyDescent="0.2">
      <c r="A180" s="1" t="s">
        <v>2321</v>
      </c>
      <c r="B180" s="1" t="s">
        <v>2320</v>
      </c>
      <c r="C180" t="s">
        <v>2322</v>
      </c>
      <c r="D180" s="27">
        <v>1</v>
      </c>
      <c r="E180" s="1"/>
      <c r="F180" s="3">
        <f>'Metric Summary'!C$76</f>
        <v>0</v>
      </c>
      <c r="G180" s="4">
        <f t="shared" ref="G180:G186" si="54">IF(F180&gt;0,D180*(AO180)/(AG180*60),0)</f>
        <v>0</v>
      </c>
      <c r="H180" s="51">
        <f t="shared" ref="H180:H186" si="55">IF(F180&gt;0,D180/AG180,0)</f>
        <v>0</v>
      </c>
      <c r="I180" s="52">
        <f t="shared" ref="I180:I186" si="56">F180*D180/AG180</f>
        <v>0</v>
      </c>
      <c r="J180" s="17">
        <f t="shared" ref="J180:J186" si="57">I180*AI180</f>
        <v>0</v>
      </c>
      <c r="K180" s="13">
        <f>J180*60*24*'Metric Summary'!$A$14</f>
        <v>0</v>
      </c>
      <c r="L180" s="52">
        <f>D180*F180*AJ180*AK180*'Metric Summary'!$A$15</f>
        <v>0</v>
      </c>
      <c r="M180" s="52">
        <f>D180*F180*AJ180*AK180*'Metric Summary'!$A$15*'Metric Summary'!$A$17</f>
        <v>0</v>
      </c>
      <c r="N180" s="13">
        <f>L180*24*'Metric Summary'!$A$16+M180*'Metric Summary'!$A$18</f>
        <v>0</v>
      </c>
      <c r="AE180" t="s">
        <v>2322</v>
      </c>
      <c r="AG180">
        <v>1</v>
      </c>
      <c r="AI180">
        <v>1</v>
      </c>
      <c r="AN180" s="23"/>
      <c r="AO180">
        <v>368</v>
      </c>
      <c r="AP180">
        <f t="shared" ref="AP180:AP186" si="58">F180*AI180*IF(D180&gt;0,1,0)</f>
        <v>0</v>
      </c>
      <c r="AQ180">
        <f t="shared" ref="AQ180:AQ186" si="59">F180*AI180*D180</f>
        <v>0</v>
      </c>
    </row>
    <row r="181" spans="1:43" x14ac:dyDescent="0.2">
      <c r="A181" s="1" t="s">
        <v>2321</v>
      </c>
      <c r="B181" s="1" t="s">
        <v>2320</v>
      </c>
      <c r="C181" t="s">
        <v>2323</v>
      </c>
      <c r="D181" s="27">
        <v>1</v>
      </c>
      <c r="E181" s="1"/>
      <c r="F181" s="3">
        <f>'Metric Summary'!C$76</f>
        <v>0</v>
      </c>
      <c r="G181" s="4">
        <f t="shared" si="54"/>
        <v>0</v>
      </c>
      <c r="H181" s="51">
        <f t="shared" si="55"/>
        <v>0</v>
      </c>
      <c r="I181" s="52">
        <f t="shared" si="56"/>
        <v>0</v>
      </c>
      <c r="J181" s="17">
        <f t="shared" si="57"/>
        <v>0</v>
      </c>
      <c r="K181" s="13">
        <f>J181*60*24*'Metric Summary'!$A$14</f>
        <v>0</v>
      </c>
      <c r="L181" s="52">
        <f>D181*F181*AJ181*AK181*'Metric Summary'!$A$15</f>
        <v>0</v>
      </c>
      <c r="M181" s="52">
        <f>D181*F181*AJ181*AK181*'Metric Summary'!$A$15*'Metric Summary'!$A$17</f>
        <v>0</v>
      </c>
      <c r="N181" s="13">
        <f>L181*24*'Metric Summary'!$A$16+M181*'Metric Summary'!$A$18</f>
        <v>0</v>
      </c>
      <c r="AE181" t="s">
        <v>2323</v>
      </c>
      <c r="AG181">
        <v>1</v>
      </c>
      <c r="AI181">
        <v>4</v>
      </c>
      <c r="AN181" s="23"/>
      <c r="AO181">
        <v>391</v>
      </c>
      <c r="AP181">
        <f t="shared" si="58"/>
        <v>0</v>
      </c>
      <c r="AQ181">
        <f t="shared" si="59"/>
        <v>0</v>
      </c>
    </row>
    <row r="182" spans="1:43" x14ac:dyDescent="0.2">
      <c r="A182" s="1" t="s">
        <v>2321</v>
      </c>
      <c r="B182" s="1" t="s">
        <v>2320</v>
      </c>
      <c r="C182" t="s">
        <v>933</v>
      </c>
      <c r="D182" s="27">
        <v>1</v>
      </c>
      <c r="E182" s="1"/>
      <c r="F182" s="3">
        <f>'Metric Summary'!C$76</f>
        <v>0</v>
      </c>
      <c r="G182" s="4">
        <f t="shared" si="54"/>
        <v>0</v>
      </c>
      <c r="H182" s="51">
        <f t="shared" si="55"/>
        <v>0</v>
      </c>
      <c r="I182" s="52">
        <f t="shared" si="56"/>
        <v>0</v>
      </c>
      <c r="J182" s="17">
        <f t="shared" si="57"/>
        <v>0</v>
      </c>
      <c r="K182" s="13">
        <f>J182*60*24*'Metric Summary'!$A$14</f>
        <v>0</v>
      </c>
      <c r="L182" s="52">
        <f>D182*F182*AJ182*AK182*'Metric Summary'!$A$15</f>
        <v>0</v>
      </c>
      <c r="M182" s="52">
        <f>D182*F182*AJ182*AK182*'Metric Summary'!$A$15*'Metric Summary'!$A$17</f>
        <v>0</v>
      </c>
      <c r="N182" s="13">
        <f>L182*24*'Metric Summary'!$A$16+M182*'Metric Summary'!$A$18</f>
        <v>0</v>
      </c>
      <c r="AE182" t="s">
        <v>933</v>
      </c>
      <c r="AG182">
        <v>1</v>
      </c>
      <c r="AI182">
        <v>1</v>
      </c>
      <c r="AN182" s="23"/>
      <c r="AO182">
        <v>404</v>
      </c>
      <c r="AP182">
        <f t="shared" si="58"/>
        <v>0</v>
      </c>
      <c r="AQ182">
        <f t="shared" si="59"/>
        <v>0</v>
      </c>
    </row>
    <row r="183" spans="1:43" x14ac:dyDescent="0.2">
      <c r="A183" s="1" t="s">
        <v>2321</v>
      </c>
      <c r="B183" s="1" t="s">
        <v>2320</v>
      </c>
      <c r="C183" t="s">
        <v>2324</v>
      </c>
      <c r="D183" s="27">
        <v>5</v>
      </c>
      <c r="E183" s="1" t="s">
        <v>235</v>
      </c>
      <c r="F183" s="3">
        <f>'Metric Summary'!C$76</f>
        <v>0</v>
      </c>
      <c r="G183" s="4">
        <f t="shared" si="54"/>
        <v>0</v>
      </c>
      <c r="H183" s="51">
        <f t="shared" si="55"/>
        <v>0</v>
      </c>
      <c r="I183" s="52">
        <f t="shared" si="56"/>
        <v>0</v>
      </c>
      <c r="J183" s="17">
        <f t="shared" si="57"/>
        <v>0</v>
      </c>
      <c r="K183" s="13">
        <f>J183*60*24*'Metric Summary'!$A$14</f>
        <v>0</v>
      </c>
      <c r="L183" s="52">
        <f>D183*F183*AJ183*AK183*'Metric Summary'!$A$15</f>
        <v>0</v>
      </c>
      <c r="M183" s="52">
        <f>D183*F183*AJ183*AK183*'Metric Summary'!$A$15*'Metric Summary'!$A$17</f>
        <v>0</v>
      </c>
      <c r="N183" s="13">
        <f>L183*24*'Metric Summary'!$A$16+M183*'Metric Summary'!$A$18</f>
        <v>0</v>
      </c>
      <c r="AE183" t="s">
        <v>2324</v>
      </c>
      <c r="AG183">
        <v>1</v>
      </c>
      <c r="AI183">
        <v>3</v>
      </c>
      <c r="AN183" s="23"/>
      <c r="AO183">
        <v>384</v>
      </c>
      <c r="AP183">
        <f t="shared" si="58"/>
        <v>0</v>
      </c>
      <c r="AQ183">
        <f t="shared" si="59"/>
        <v>0</v>
      </c>
    </row>
    <row r="184" spans="1:43" x14ac:dyDescent="0.2">
      <c r="A184" s="1" t="s">
        <v>2321</v>
      </c>
      <c r="B184" s="1" t="s">
        <v>2320</v>
      </c>
      <c r="C184" t="s">
        <v>937</v>
      </c>
      <c r="D184" s="3">
        <f>'Metric Summary'!D76</f>
        <v>600</v>
      </c>
      <c r="E184" t="s">
        <v>1147</v>
      </c>
      <c r="F184" s="3">
        <f>'Metric Summary'!C$76</f>
        <v>0</v>
      </c>
      <c r="G184" s="4">
        <f t="shared" si="54"/>
        <v>0</v>
      </c>
      <c r="H184" s="51">
        <f t="shared" si="55"/>
        <v>0</v>
      </c>
      <c r="I184" s="52">
        <f t="shared" si="56"/>
        <v>0</v>
      </c>
      <c r="J184" s="17">
        <f t="shared" si="57"/>
        <v>0</v>
      </c>
      <c r="K184" s="13">
        <f>J184*60*24*'Metric Summary'!$A$14</f>
        <v>0</v>
      </c>
      <c r="L184" s="52">
        <f>D184*F184*AJ184*AK184*'Metric Summary'!$A$15</f>
        <v>0</v>
      </c>
      <c r="M184" s="52">
        <f>D184*F184*AJ184*AK184*'Metric Summary'!$A$15*'Metric Summary'!$A$17</f>
        <v>0</v>
      </c>
      <c r="N184" s="13">
        <f>L184*24*'Metric Summary'!$A$16+M184*'Metric Summary'!$A$18</f>
        <v>0</v>
      </c>
      <c r="AE184" t="s">
        <v>937</v>
      </c>
      <c r="AG184">
        <v>1</v>
      </c>
      <c r="AI184">
        <v>1</v>
      </c>
      <c r="AN184" s="23"/>
      <c r="AO184">
        <v>398</v>
      </c>
      <c r="AP184">
        <f t="shared" si="58"/>
        <v>0</v>
      </c>
      <c r="AQ184">
        <f t="shared" si="59"/>
        <v>0</v>
      </c>
    </row>
    <row r="185" spans="1:43" x14ac:dyDescent="0.2">
      <c r="A185" s="1" t="s">
        <v>2321</v>
      </c>
      <c r="B185" s="1" t="s">
        <v>2320</v>
      </c>
      <c r="C185" t="s">
        <v>938</v>
      </c>
      <c r="D185" s="27">
        <v>2</v>
      </c>
      <c r="E185" s="1" t="s">
        <v>948</v>
      </c>
      <c r="F185" s="3">
        <f>'Metric Summary'!C$76</f>
        <v>0</v>
      </c>
      <c r="G185" s="4">
        <f t="shared" si="54"/>
        <v>0</v>
      </c>
      <c r="H185" s="51">
        <f t="shared" si="55"/>
        <v>0</v>
      </c>
      <c r="I185" s="52">
        <f t="shared" si="56"/>
        <v>0</v>
      </c>
      <c r="J185" s="17">
        <f t="shared" si="57"/>
        <v>0</v>
      </c>
      <c r="K185" s="13">
        <f>J185*60*24*'Metric Summary'!$A$14</f>
        <v>0</v>
      </c>
      <c r="L185" s="52">
        <f>D185*F185*AJ185*AK185*'Metric Summary'!$A$15</f>
        <v>0</v>
      </c>
      <c r="M185" s="52">
        <f>D185*F185*AJ185*AK185*'Metric Summary'!$A$15*'Metric Summary'!$A$17</f>
        <v>0</v>
      </c>
      <c r="N185" s="13">
        <f>L185*24*'Metric Summary'!$A$16+M185*'Metric Summary'!$A$18</f>
        <v>0</v>
      </c>
      <c r="AE185" t="s">
        <v>938</v>
      </c>
      <c r="AG185">
        <v>1</v>
      </c>
      <c r="AI185">
        <v>1</v>
      </c>
      <c r="AN185" s="23"/>
      <c r="AO185">
        <v>349</v>
      </c>
      <c r="AP185">
        <f t="shared" si="58"/>
        <v>0</v>
      </c>
      <c r="AQ185">
        <f t="shared" si="59"/>
        <v>0</v>
      </c>
    </row>
    <row r="186" spans="1:43" x14ac:dyDescent="0.2">
      <c r="A186" s="1" t="s">
        <v>2321</v>
      </c>
      <c r="B186" s="1" t="s">
        <v>2320</v>
      </c>
      <c r="C186" t="s">
        <v>2325</v>
      </c>
      <c r="D186" s="27">
        <v>1</v>
      </c>
      <c r="F186" s="3">
        <f>'Metric Summary'!C$76</f>
        <v>0</v>
      </c>
      <c r="G186" s="4">
        <f t="shared" si="54"/>
        <v>0</v>
      </c>
      <c r="H186" s="51">
        <f t="shared" si="55"/>
        <v>0</v>
      </c>
      <c r="I186" s="52">
        <f t="shared" si="56"/>
        <v>0</v>
      </c>
      <c r="J186" s="17">
        <f t="shared" si="57"/>
        <v>0</v>
      </c>
      <c r="K186" s="13">
        <f>J186*60*24*'Metric Summary'!$A$14</f>
        <v>0</v>
      </c>
      <c r="L186" s="52">
        <f>D186*F186*AJ186*AK186*'Metric Summary'!$A$15</f>
        <v>0</v>
      </c>
      <c r="M186" s="52">
        <f>D186*F186*AJ186*AK186*'Metric Summary'!$A$15*'Metric Summary'!$A$17</f>
        <v>0</v>
      </c>
      <c r="N186" s="13">
        <f>L186*24*'Metric Summary'!$A$16+M186*'Metric Summary'!$A$18</f>
        <v>0</v>
      </c>
      <c r="AE186" t="s">
        <v>2325</v>
      </c>
      <c r="AG186">
        <v>1</v>
      </c>
      <c r="AI186">
        <v>3</v>
      </c>
      <c r="AN186" s="23"/>
      <c r="AO186">
        <v>391</v>
      </c>
      <c r="AP186">
        <f t="shared" si="58"/>
        <v>0</v>
      </c>
      <c r="AQ186">
        <f t="shared" si="59"/>
        <v>0</v>
      </c>
    </row>
    <row r="187" spans="1:43" x14ac:dyDescent="0.2">
      <c r="A187" t="s">
        <v>919</v>
      </c>
      <c r="B187" t="s">
        <v>927</v>
      </c>
      <c r="C187" t="s">
        <v>928</v>
      </c>
      <c r="D187" s="27">
        <v>1</v>
      </c>
      <c r="E187" t="s">
        <v>946</v>
      </c>
      <c r="F187" s="3">
        <f>'Metric Summary'!C$73</f>
        <v>0</v>
      </c>
      <c r="G187" s="4">
        <f t="shared" si="48"/>
        <v>0</v>
      </c>
      <c r="H187" s="51">
        <f t="shared" si="49"/>
        <v>0</v>
      </c>
      <c r="I187" s="52">
        <f t="shared" si="50"/>
        <v>0</v>
      </c>
      <c r="J187" s="17">
        <f t="shared" si="51"/>
        <v>0</v>
      </c>
      <c r="K187" s="13">
        <f>J187*60*24*'Metric Summary'!$A$14</f>
        <v>0</v>
      </c>
      <c r="L187" s="52">
        <f>D187*F187*AJ187*AK187*'Metric Summary'!$A$15</f>
        <v>0</v>
      </c>
      <c r="M187" s="52">
        <f>D187*F187*AJ187*AK187*'Metric Summary'!$A$15*'Metric Summary'!$A$17</f>
        <v>0</v>
      </c>
      <c r="N187" s="13">
        <f>L187*24*'Metric Summary'!$A$16+M187*'Metric Summary'!$A$18</f>
        <v>0</v>
      </c>
      <c r="AE187" t="s">
        <v>928</v>
      </c>
      <c r="AG187">
        <v>1</v>
      </c>
      <c r="AI187">
        <v>13</v>
      </c>
      <c r="AO187">
        <v>998</v>
      </c>
      <c r="AP187">
        <f t="shared" si="52"/>
        <v>0</v>
      </c>
      <c r="AQ187">
        <f t="shared" si="53"/>
        <v>0</v>
      </c>
    </row>
    <row r="188" spans="1:43" x14ac:dyDescent="0.2">
      <c r="A188" t="s">
        <v>919</v>
      </c>
      <c r="B188" t="s">
        <v>927</v>
      </c>
      <c r="C188" t="s">
        <v>929</v>
      </c>
      <c r="D188" s="27">
        <v>1</v>
      </c>
      <c r="E188" t="s">
        <v>225</v>
      </c>
      <c r="F188" s="3">
        <f>'Metric Summary'!C$73</f>
        <v>0</v>
      </c>
      <c r="G188" s="4">
        <f t="shared" si="48"/>
        <v>0</v>
      </c>
      <c r="H188" s="51">
        <f t="shared" si="49"/>
        <v>0</v>
      </c>
      <c r="I188" s="52">
        <f t="shared" si="50"/>
        <v>0</v>
      </c>
      <c r="J188" s="17">
        <f t="shared" si="51"/>
        <v>0</v>
      </c>
      <c r="K188" s="13">
        <f>J188*60*24*'Metric Summary'!$A$14</f>
        <v>0</v>
      </c>
      <c r="L188" s="52">
        <f>D188*F188*AJ188*AK188*'Metric Summary'!$A$15</f>
        <v>0</v>
      </c>
      <c r="M188" s="52">
        <f>D188*F188*AJ188*AK188*'Metric Summary'!$A$15*'Metric Summary'!$A$17</f>
        <v>0</v>
      </c>
      <c r="N188" s="13">
        <f>L188*24*'Metric Summary'!$A$16+M188*'Metric Summary'!$A$18</f>
        <v>0</v>
      </c>
      <c r="AE188" t="s">
        <v>929</v>
      </c>
      <c r="AG188">
        <v>1</v>
      </c>
      <c r="AI188">
        <v>4</v>
      </c>
      <c r="AO188">
        <v>423</v>
      </c>
      <c r="AP188">
        <f t="shared" si="52"/>
        <v>0</v>
      </c>
      <c r="AQ188">
        <f t="shared" si="53"/>
        <v>0</v>
      </c>
    </row>
    <row r="189" spans="1:43" x14ac:dyDescent="0.2">
      <c r="A189" t="s">
        <v>919</v>
      </c>
      <c r="B189" t="s">
        <v>927</v>
      </c>
      <c r="C189" t="s">
        <v>930</v>
      </c>
      <c r="D189" s="27">
        <v>2</v>
      </c>
      <c r="E189" t="s">
        <v>230</v>
      </c>
      <c r="F189" s="3">
        <f>'Metric Summary'!C$73</f>
        <v>0</v>
      </c>
      <c r="G189" s="4">
        <f t="shared" si="48"/>
        <v>0</v>
      </c>
      <c r="H189" s="51">
        <f t="shared" si="49"/>
        <v>0</v>
      </c>
      <c r="I189" s="52">
        <f t="shared" si="50"/>
        <v>0</v>
      </c>
      <c r="J189" s="17">
        <f t="shared" si="51"/>
        <v>0</v>
      </c>
      <c r="K189" s="13">
        <f>J189*60*24*'Metric Summary'!$A$14</f>
        <v>0</v>
      </c>
      <c r="L189" s="52">
        <f>D189*F189*AJ189*AK189*'Metric Summary'!$A$15</f>
        <v>0</v>
      </c>
      <c r="M189" s="52">
        <f>D189*F189*AJ189*AK189*'Metric Summary'!$A$15*'Metric Summary'!$A$17</f>
        <v>0</v>
      </c>
      <c r="N189" s="13">
        <f>L189*24*'Metric Summary'!$A$16+M189*'Metric Summary'!$A$18</f>
        <v>0</v>
      </c>
      <c r="AE189" t="s">
        <v>930</v>
      </c>
      <c r="AG189">
        <v>1</v>
      </c>
      <c r="AI189">
        <v>9</v>
      </c>
      <c r="AO189">
        <v>1135</v>
      </c>
      <c r="AP189">
        <f t="shared" si="52"/>
        <v>0</v>
      </c>
      <c r="AQ189">
        <f t="shared" si="53"/>
        <v>0</v>
      </c>
    </row>
    <row r="190" spans="1:43" x14ac:dyDescent="0.2">
      <c r="A190" t="s">
        <v>919</v>
      </c>
      <c r="B190" t="s">
        <v>927</v>
      </c>
      <c r="C190" t="s">
        <v>931</v>
      </c>
      <c r="D190" s="27">
        <v>1</v>
      </c>
      <c r="E190" t="s">
        <v>226</v>
      </c>
      <c r="F190" s="3">
        <f>'Metric Summary'!C$73</f>
        <v>0</v>
      </c>
      <c r="G190" s="4">
        <f t="shared" si="48"/>
        <v>0</v>
      </c>
      <c r="H190" s="51">
        <f t="shared" si="49"/>
        <v>0</v>
      </c>
      <c r="I190" s="52">
        <f t="shared" si="50"/>
        <v>0</v>
      </c>
      <c r="J190" s="17">
        <f t="shared" si="51"/>
        <v>0</v>
      </c>
      <c r="K190" s="13">
        <f>J190*60*24*'Metric Summary'!$A$14</f>
        <v>0</v>
      </c>
      <c r="L190" s="52">
        <f>D190*F190*AJ190*AK190*'Metric Summary'!$A$15</f>
        <v>0</v>
      </c>
      <c r="M190" s="52">
        <f>D190*F190*AJ190*AK190*'Metric Summary'!$A$15*'Metric Summary'!$A$17</f>
        <v>0</v>
      </c>
      <c r="N190" s="13">
        <f>L190*24*'Metric Summary'!$A$16+M190*'Metric Summary'!$A$18</f>
        <v>0</v>
      </c>
      <c r="AE190" t="s">
        <v>931</v>
      </c>
      <c r="AG190">
        <v>1</v>
      </c>
      <c r="AI190">
        <v>5</v>
      </c>
      <c r="AO190">
        <v>471</v>
      </c>
      <c r="AP190">
        <f t="shared" si="52"/>
        <v>0</v>
      </c>
      <c r="AQ190">
        <f t="shared" si="53"/>
        <v>0</v>
      </c>
    </row>
    <row r="191" spans="1:43" x14ac:dyDescent="0.2">
      <c r="A191" t="s">
        <v>919</v>
      </c>
      <c r="B191" t="s">
        <v>927</v>
      </c>
      <c r="C191" s="1" t="s">
        <v>932</v>
      </c>
      <c r="D191" s="27">
        <f>D201/2</f>
        <v>3</v>
      </c>
      <c r="E191" t="s">
        <v>229</v>
      </c>
      <c r="F191" s="3">
        <f>'Metric Summary'!C$73</f>
        <v>0</v>
      </c>
      <c r="G191" s="4">
        <f t="shared" si="48"/>
        <v>0</v>
      </c>
      <c r="H191" s="51">
        <f t="shared" si="49"/>
        <v>0</v>
      </c>
      <c r="I191" s="52">
        <f t="shared" si="50"/>
        <v>0</v>
      </c>
      <c r="J191" s="17">
        <f t="shared" si="51"/>
        <v>0</v>
      </c>
      <c r="K191" s="13">
        <f>J191*60*24*'Metric Summary'!$A$14</f>
        <v>0</v>
      </c>
      <c r="L191" s="52">
        <f>D191*F191*AJ191*AK191*'Metric Summary'!$A$15</f>
        <v>0</v>
      </c>
      <c r="M191" s="52">
        <f>D191*F191*AJ191*AK191*'Metric Summary'!$A$15*'Metric Summary'!$A$17</f>
        <v>0</v>
      </c>
      <c r="N191" s="13">
        <f>L191*24*'Metric Summary'!$A$16+M191*'Metric Summary'!$A$18</f>
        <v>0</v>
      </c>
      <c r="AE191" t="s">
        <v>932</v>
      </c>
      <c r="AG191">
        <v>1</v>
      </c>
      <c r="AI191">
        <v>13</v>
      </c>
      <c r="AO191">
        <v>662</v>
      </c>
      <c r="AP191">
        <f t="shared" si="52"/>
        <v>0</v>
      </c>
      <c r="AQ191">
        <f t="shared" si="53"/>
        <v>0</v>
      </c>
    </row>
    <row r="192" spans="1:43" x14ac:dyDescent="0.2">
      <c r="A192" t="s">
        <v>919</v>
      </c>
      <c r="B192" t="s">
        <v>927</v>
      </c>
      <c r="C192" t="s">
        <v>933</v>
      </c>
      <c r="D192" s="27">
        <v>1</v>
      </c>
      <c r="E192" s="1"/>
      <c r="F192" s="3">
        <f>'Metric Summary'!C$73</f>
        <v>0</v>
      </c>
      <c r="G192" s="4">
        <f t="shared" si="48"/>
        <v>0</v>
      </c>
      <c r="H192" s="51">
        <f t="shared" si="49"/>
        <v>0</v>
      </c>
      <c r="I192" s="52">
        <f t="shared" si="50"/>
        <v>0</v>
      </c>
      <c r="J192" s="17">
        <f t="shared" si="51"/>
        <v>0</v>
      </c>
      <c r="K192" s="13">
        <f>J192*60*24*'Metric Summary'!$A$14</f>
        <v>0</v>
      </c>
      <c r="L192" s="52">
        <f>D192*F192*AJ192*AK192*'Metric Summary'!$A$15</f>
        <v>0</v>
      </c>
      <c r="M192" s="52">
        <f>D192*F192*AJ192*AK192*'Metric Summary'!$A$15*'Metric Summary'!$A$17</f>
        <v>0</v>
      </c>
      <c r="N192" s="13">
        <f>L192*24*'Metric Summary'!$A$16+M192*'Metric Summary'!$A$18</f>
        <v>0</v>
      </c>
      <c r="AE192" t="s">
        <v>933</v>
      </c>
      <c r="AG192">
        <v>1</v>
      </c>
      <c r="AI192">
        <v>1</v>
      </c>
      <c r="AO192">
        <v>368</v>
      </c>
      <c r="AP192">
        <f t="shared" si="52"/>
        <v>0</v>
      </c>
      <c r="AQ192">
        <f t="shared" si="53"/>
        <v>0</v>
      </c>
    </row>
    <row r="193" spans="1:43" x14ac:dyDescent="0.2">
      <c r="A193" t="s">
        <v>919</v>
      </c>
      <c r="B193" t="s">
        <v>927</v>
      </c>
      <c r="C193" t="s">
        <v>934</v>
      </c>
      <c r="D193" s="27">
        <f>D187</f>
        <v>1</v>
      </c>
      <c r="E193" t="s">
        <v>947</v>
      </c>
      <c r="F193" s="3">
        <f>'Metric Summary'!C$73</f>
        <v>0</v>
      </c>
      <c r="G193" s="4">
        <f t="shared" si="48"/>
        <v>0</v>
      </c>
      <c r="H193" s="51">
        <f t="shared" si="49"/>
        <v>0</v>
      </c>
      <c r="I193" s="52">
        <f t="shared" si="50"/>
        <v>0</v>
      </c>
      <c r="J193" s="17">
        <f t="shared" si="51"/>
        <v>0</v>
      </c>
      <c r="K193" s="13">
        <f>J193*60*24*'Metric Summary'!$A$14</f>
        <v>0</v>
      </c>
      <c r="L193" s="52">
        <f>D193*F193*AJ193*AK193*'Metric Summary'!$A$15</f>
        <v>0</v>
      </c>
      <c r="M193" s="52">
        <f>D193*F193*AJ193*AK193*'Metric Summary'!$A$15*'Metric Summary'!$A$17</f>
        <v>0</v>
      </c>
      <c r="N193" s="13">
        <f>L193*24*'Metric Summary'!$A$16+M193*'Metric Summary'!$A$18</f>
        <v>0</v>
      </c>
      <c r="AE193" t="s">
        <v>934</v>
      </c>
      <c r="AG193">
        <v>1</v>
      </c>
      <c r="AI193">
        <v>1</v>
      </c>
      <c r="AO193">
        <v>325</v>
      </c>
      <c r="AP193">
        <f t="shared" si="52"/>
        <v>0</v>
      </c>
      <c r="AQ193">
        <f t="shared" si="53"/>
        <v>0</v>
      </c>
    </row>
    <row r="194" spans="1:43" x14ac:dyDescent="0.2">
      <c r="A194" t="s">
        <v>919</v>
      </c>
      <c r="B194" t="s">
        <v>927</v>
      </c>
      <c r="C194" t="s">
        <v>935</v>
      </c>
      <c r="D194" s="27">
        <f>D187</f>
        <v>1</v>
      </c>
      <c r="E194" t="s">
        <v>946</v>
      </c>
      <c r="F194" s="3">
        <f>'Metric Summary'!C$73</f>
        <v>0</v>
      </c>
      <c r="G194" s="4">
        <f t="shared" si="48"/>
        <v>0</v>
      </c>
      <c r="H194" s="51">
        <f t="shared" si="49"/>
        <v>0</v>
      </c>
      <c r="I194" s="52">
        <f t="shared" si="50"/>
        <v>0</v>
      </c>
      <c r="J194" s="17">
        <f t="shared" si="51"/>
        <v>0</v>
      </c>
      <c r="K194" s="13">
        <f>J194*60*24*'Metric Summary'!$A$14</f>
        <v>0</v>
      </c>
      <c r="L194" s="52">
        <f>D194*F194*AJ194*AK194*'Metric Summary'!$A$15</f>
        <v>0</v>
      </c>
      <c r="M194" s="52">
        <f>D194*F194*AJ194*AK194*'Metric Summary'!$A$15*'Metric Summary'!$A$17</f>
        <v>0</v>
      </c>
      <c r="N194" s="13">
        <f>L194*24*'Metric Summary'!$A$16+M194*'Metric Summary'!$A$18</f>
        <v>0</v>
      </c>
      <c r="AE194" t="s">
        <v>935</v>
      </c>
      <c r="AG194">
        <v>1</v>
      </c>
      <c r="AI194">
        <v>23</v>
      </c>
      <c r="AO194">
        <v>1308</v>
      </c>
      <c r="AP194">
        <f t="shared" si="52"/>
        <v>0</v>
      </c>
      <c r="AQ194">
        <f t="shared" si="53"/>
        <v>0</v>
      </c>
    </row>
    <row r="195" spans="1:43" x14ac:dyDescent="0.2">
      <c r="A195" t="s">
        <v>919</v>
      </c>
      <c r="B195" t="s">
        <v>927</v>
      </c>
      <c r="C195" t="s">
        <v>936</v>
      </c>
      <c r="D195" s="27">
        <f>D161</f>
        <v>5</v>
      </c>
      <c r="E195" t="s">
        <v>235</v>
      </c>
      <c r="F195" s="3">
        <f>'Metric Summary'!C$73</f>
        <v>0</v>
      </c>
      <c r="G195" s="4">
        <f t="shared" si="48"/>
        <v>0</v>
      </c>
      <c r="H195" s="51">
        <f t="shared" si="49"/>
        <v>0</v>
      </c>
      <c r="I195" s="52">
        <f t="shared" si="50"/>
        <v>0</v>
      </c>
      <c r="J195" s="17">
        <f t="shared" si="51"/>
        <v>0</v>
      </c>
      <c r="K195" s="13">
        <f>J195*60*24*'Metric Summary'!$A$14</f>
        <v>0</v>
      </c>
      <c r="L195" s="52">
        <f>D195*F195*AJ195*AK195*'Metric Summary'!$A$15</f>
        <v>0</v>
      </c>
      <c r="M195" s="52">
        <f>D195*F195*AJ195*AK195*'Metric Summary'!$A$15*'Metric Summary'!$A$17</f>
        <v>0</v>
      </c>
      <c r="N195" s="13">
        <f>L195*24*'Metric Summary'!$A$16+M195*'Metric Summary'!$A$18</f>
        <v>0</v>
      </c>
      <c r="AE195" t="s">
        <v>936</v>
      </c>
      <c r="AG195">
        <v>1</v>
      </c>
      <c r="AI195">
        <v>8</v>
      </c>
      <c r="AO195">
        <v>1201</v>
      </c>
      <c r="AP195">
        <f t="shared" si="52"/>
        <v>0</v>
      </c>
      <c r="AQ195">
        <f t="shared" si="53"/>
        <v>0</v>
      </c>
    </row>
    <row r="196" spans="1:43" x14ac:dyDescent="0.2">
      <c r="A196" t="s">
        <v>919</v>
      </c>
      <c r="B196" t="s">
        <v>927</v>
      </c>
      <c r="C196" t="s">
        <v>937</v>
      </c>
      <c r="D196" s="3">
        <f>'Metric Summary'!D73</f>
        <v>600</v>
      </c>
      <c r="E196" t="s">
        <v>1147</v>
      </c>
      <c r="F196" s="3">
        <f>'Metric Summary'!C$73</f>
        <v>0</v>
      </c>
      <c r="G196" s="4">
        <f t="shared" si="48"/>
        <v>0</v>
      </c>
      <c r="H196" s="51">
        <f t="shared" si="49"/>
        <v>0</v>
      </c>
      <c r="I196" s="52">
        <f t="shared" si="50"/>
        <v>0</v>
      </c>
      <c r="J196" s="17">
        <f t="shared" si="51"/>
        <v>0</v>
      </c>
      <c r="K196" s="13">
        <f>J196*60*24*'Metric Summary'!$A$14</f>
        <v>0</v>
      </c>
      <c r="L196" s="52">
        <f>D196*F196*AJ196*AK196*'Metric Summary'!$A$15</f>
        <v>0</v>
      </c>
      <c r="M196" s="52">
        <f>D196*F196*AJ196*AK196*'Metric Summary'!$A$15*'Metric Summary'!$A$17</f>
        <v>0</v>
      </c>
      <c r="N196" s="13">
        <f>L196*24*'Metric Summary'!$A$16+M196*'Metric Summary'!$A$18</f>
        <v>0</v>
      </c>
      <c r="AE196" t="s">
        <v>937</v>
      </c>
      <c r="AG196">
        <v>1</v>
      </c>
      <c r="AI196">
        <v>1</v>
      </c>
      <c r="AO196">
        <v>812</v>
      </c>
      <c r="AP196">
        <f t="shared" si="52"/>
        <v>0</v>
      </c>
      <c r="AQ196">
        <f t="shared" si="53"/>
        <v>0</v>
      </c>
    </row>
    <row r="197" spans="1:43" x14ac:dyDescent="0.2">
      <c r="A197" t="s">
        <v>919</v>
      </c>
      <c r="B197" t="s">
        <v>927</v>
      </c>
      <c r="C197" t="s">
        <v>938</v>
      </c>
      <c r="D197" s="27">
        <v>2</v>
      </c>
      <c r="E197" s="1" t="s">
        <v>948</v>
      </c>
      <c r="F197" s="3">
        <f>'Metric Summary'!C$73</f>
        <v>0</v>
      </c>
      <c r="G197" s="4">
        <f t="shared" si="48"/>
        <v>0</v>
      </c>
      <c r="H197" s="51">
        <f t="shared" si="49"/>
        <v>0</v>
      </c>
      <c r="I197" s="52">
        <f t="shared" si="50"/>
        <v>0</v>
      </c>
      <c r="J197" s="17">
        <f t="shared" si="51"/>
        <v>0</v>
      </c>
      <c r="K197" s="13">
        <f>J197*60*24*'Metric Summary'!$A$14</f>
        <v>0</v>
      </c>
      <c r="L197" s="52">
        <f>D197*F197*AJ197*AK197*'Metric Summary'!$A$15</f>
        <v>0</v>
      </c>
      <c r="M197" s="52">
        <f>D197*F197*AJ197*AK197*'Metric Summary'!$A$15*'Metric Summary'!$A$17</f>
        <v>0</v>
      </c>
      <c r="N197" s="13">
        <f>L197*24*'Metric Summary'!$A$16+M197*'Metric Summary'!$A$18</f>
        <v>0</v>
      </c>
      <c r="AE197" t="s">
        <v>938</v>
      </c>
      <c r="AG197">
        <v>1</v>
      </c>
      <c r="AI197">
        <v>1</v>
      </c>
      <c r="AO197">
        <v>711</v>
      </c>
      <c r="AP197">
        <f t="shared" si="52"/>
        <v>0</v>
      </c>
      <c r="AQ197">
        <f t="shared" si="53"/>
        <v>0</v>
      </c>
    </row>
    <row r="198" spans="1:43" x14ac:dyDescent="0.2">
      <c r="A198" t="s">
        <v>919</v>
      </c>
      <c r="B198" t="s">
        <v>927</v>
      </c>
      <c r="C198" t="s">
        <v>939</v>
      </c>
      <c r="D198" s="27">
        <f>D201/2</f>
        <v>3</v>
      </c>
      <c r="E198" t="s">
        <v>945</v>
      </c>
      <c r="F198" s="3">
        <f>'Metric Summary'!C$73</f>
        <v>0</v>
      </c>
      <c r="G198" s="4">
        <f t="shared" si="48"/>
        <v>0</v>
      </c>
      <c r="H198" s="51">
        <f t="shared" si="49"/>
        <v>0</v>
      </c>
      <c r="I198" s="52">
        <f t="shared" si="50"/>
        <v>0</v>
      </c>
      <c r="J198" s="17">
        <f t="shared" si="51"/>
        <v>0</v>
      </c>
      <c r="K198" s="13">
        <f>J198*60*24*'Metric Summary'!$A$14</f>
        <v>0</v>
      </c>
      <c r="L198" s="52">
        <f>D198*F198*AJ198*AK198*'Metric Summary'!$A$15</f>
        <v>0</v>
      </c>
      <c r="M198" s="52">
        <f>D198*F198*AJ198*AK198*'Metric Summary'!$A$15*'Metric Summary'!$A$17</f>
        <v>0</v>
      </c>
      <c r="N198" s="13">
        <f>L198*24*'Metric Summary'!$A$16+M198*'Metric Summary'!$A$18</f>
        <v>0</v>
      </c>
      <c r="AE198" t="s">
        <v>939</v>
      </c>
      <c r="AG198">
        <v>1</v>
      </c>
      <c r="AI198">
        <v>4</v>
      </c>
      <c r="AO198">
        <v>944</v>
      </c>
      <c r="AP198">
        <f t="shared" si="52"/>
        <v>0</v>
      </c>
      <c r="AQ198">
        <f t="shared" si="53"/>
        <v>0</v>
      </c>
    </row>
    <row r="199" spans="1:43" x14ac:dyDescent="0.2">
      <c r="A199" t="s">
        <v>919</v>
      </c>
      <c r="B199" t="s">
        <v>927</v>
      </c>
      <c r="C199" t="s">
        <v>940</v>
      </c>
      <c r="D199" s="27">
        <v>1</v>
      </c>
      <c r="E199" t="s">
        <v>207</v>
      </c>
      <c r="F199" s="3">
        <f>'Metric Summary'!C$73</f>
        <v>0</v>
      </c>
      <c r="G199" s="4">
        <f t="shared" si="48"/>
        <v>0</v>
      </c>
      <c r="H199" s="51">
        <f t="shared" si="49"/>
        <v>0</v>
      </c>
      <c r="I199" s="52">
        <f t="shared" si="50"/>
        <v>0</v>
      </c>
      <c r="J199" s="17">
        <f t="shared" si="51"/>
        <v>0</v>
      </c>
      <c r="K199" s="13">
        <f>J199*60*24*'Metric Summary'!$A$14</f>
        <v>0</v>
      </c>
      <c r="L199" s="52">
        <f>D199*F199*AJ199*AK199*'Metric Summary'!$A$15</f>
        <v>0</v>
      </c>
      <c r="M199" s="52">
        <f>D199*F199*AJ199*AK199*'Metric Summary'!$A$15*'Metric Summary'!$A$17</f>
        <v>0</v>
      </c>
      <c r="N199" s="13">
        <f>L199*24*'Metric Summary'!$A$16+M199*'Metric Summary'!$A$18</f>
        <v>0</v>
      </c>
      <c r="AE199" t="s">
        <v>940</v>
      </c>
      <c r="AG199">
        <v>1</v>
      </c>
      <c r="AI199">
        <v>4</v>
      </c>
      <c r="AO199">
        <v>880</v>
      </c>
      <c r="AP199">
        <f t="shared" si="52"/>
        <v>0</v>
      </c>
      <c r="AQ199">
        <f t="shared" si="53"/>
        <v>0</v>
      </c>
    </row>
    <row r="200" spans="1:43" x14ac:dyDescent="0.2">
      <c r="A200" t="s">
        <v>919</v>
      </c>
      <c r="B200" t="s">
        <v>927</v>
      </c>
      <c r="C200" t="s">
        <v>941</v>
      </c>
      <c r="D200" s="27">
        <v>1</v>
      </c>
      <c r="E200" s="1" t="s">
        <v>196</v>
      </c>
      <c r="F200" s="3">
        <f>'Metric Summary'!C$73</f>
        <v>0</v>
      </c>
      <c r="G200" s="4">
        <f t="shared" si="48"/>
        <v>0</v>
      </c>
      <c r="H200" s="51">
        <f t="shared" si="49"/>
        <v>0</v>
      </c>
      <c r="I200" s="52">
        <f t="shared" si="50"/>
        <v>0</v>
      </c>
      <c r="J200" s="17">
        <f t="shared" si="51"/>
        <v>0</v>
      </c>
      <c r="K200" s="13">
        <f>J200*60*24*'Metric Summary'!$A$14</f>
        <v>0</v>
      </c>
      <c r="L200" s="52">
        <f>D200*F200*AJ200*AK200*'Metric Summary'!$A$15</f>
        <v>0</v>
      </c>
      <c r="M200" s="52">
        <f>D200*F200*AJ200*AK200*'Metric Summary'!$A$15*'Metric Summary'!$A$17</f>
        <v>0</v>
      </c>
      <c r="N200" s="13">
        <f>L200*24*'Metric Summary'!$A$16+M200*'Metric Summary'!$A$18</f>
        <v>0</v>
      </c>
      <c r="AE200" t="s">
        <v>941</v>
      </c>
      <c r="AG200">
        <v>1</v>
      </c>
      <c r="AI200">
        <v>4</v>
      </c>
      <c r="AO200">
        <v>854</v>
      </c>
      <c r="AP200">
        <f t="shared" si="52"/>
        <v>0</v>
      </c>
      <c r="AQ200">
        <f t="shared" si="53"/>
        <v>0</v>
      </c>
    </row>
    <row r="201" spans="1:43" x14ac:dyDescent="0.2">
      <c r="A201" t="s">
        <v>919</v>
      </c>
      <c r="B201" t="s">
        <v>927</v>
      </c>
      <c r="C201" t="s">
        <v>942</v>
      </c>
      <c r="D201" s="27">
        <v>6</v>
      </c>
      <c r="E201" t="s">
        <v>228</v>
      </c>
      <c r="F201" s="3">
        <f>'Metric Summary'!C$73</f>
        <v>0</v>
      </c>
      <c r="G201" s="4">
        <f t="shared" si="48"/>
        <v>0</v>
      </c>
      <c r="H201" s="51">
        <f t="shared" si="49"/>
        <v>0</v>
      </c>
      <c r="I201" s="52">
        <f t="shared" si="50"/>
        <v>0</v>
      </c>
      <c r="J201" s="17">
        <f t="shared" si="51"/>
        <v>0</v>
      </c>
      <c r="K201" s="13">
        <f>J201*60*24*'Metric Summary'!$A$14</f>
        <v>0</v>
      </c>
      <c r="L201" s="52">
        <f>D201*F201*AJ201*AK201*'Metric Summary'!$A$15</f>
        <v>0</v>
      </c>
      <c r="M201" s="52">
        <f>D201*F201*AJ201*AK201*'Metric Summary'!$A$15*'Metric Summary'!$A$17</f>
        <v>0</v>
      </c>
      <c r="N201" s="13">
        <f>L201*24*'Metric Summary'!$A$16+M201*'Metric Summary'!$A$18</f>
        <v>0</v>
      </c>
      <c r="AE201" t="s">
        <v>942</v>
      </c>
      <c r="AG201">
        <v>1</v>
      </c>
      <c r="AI201">
        <v>6</v>
      </c>
      <c r="AO201">
        <v>893</v>
      </c>
      <c r="AP201">
        <f t="shared" si="52"/>
        <v>0</v>
      </c>
      <c r="AQ201">
        <f t="shared" si="53"/>
        <v>0</v>
      </c>
    </row>
    <row r="202" spans="1:43" x14ac:dyDescent="0.2">
      <c r="A202" t="s">
        <v>919</v>
      </c>
      <c r="B202" t="s">
        <v>927</v>
      </c>
      <c r="C202" t="s">
        <v>943</v>
      </c>
      <c r="D202" s="27">
        <v>2</v>
      </c>
      <c r="E202" t="s">
        <v>221</v>
      </c>
      <c r="F202" s="3">
        <f>'Metric Summary'!C$73</f>
        <v>0</v>
      </c>
      <c r="G202" s="4">
        <f t="shared" si="48"/>
        <v>0</v>
      </c>
      <c r="H202" s="51">
        <f t="shared" si="49"/>
        <v>0</v>
      </c>
      <c r="I202" s="52">
        <f t="shared" si="50"/>
        <v>0</v>
      </c>
      <c r="J202" s="17">
        <f t="shared" si="51"/>
        <v>0</v>
      </c>
      <c r="K202" s="13">
        <f>J202*60*24*'Metric Summary'!$A$14</f>
        <v>0</v>
      </c>
      <c r="L202" s="52">
        <f>D202*F202*AJ202*AK202*'Metric Summary'!$A$15</f>
        <v>0</v>
      </c>
      <c r="M202" s="52">
        <f>D202*F202*AJ202*AK202*'Metric Summary'!$A$15*'Metric Summary'!$A$17</f>
        <v>0</v>
      </c>
      <c r="N202" s="13">
        <f>L202*24*'Metric Summary'!$A$16+M202*'Metric Summary'!$A$18</f>
        <v>0</v>
      </c>
      <c r="AE202" t="s">
        <v>943</v>
      </c>
      <c r="AG202">
        <v>1</v>
      </c>
      <c r="AI202">
        <v>5</v>
      </c>
      <c r="AO202">
        <v>790</v>
      </c>
      <c r="AP202">
        <f t="shared" si="52"/>
        <v>0</v>
      </c>
      <c r="AQ202">
        <f t="shared" si="53"/>
        <v>0</v>
      </c>
    </row>
    <row r="203" spans="1:43" x14ac:dyDescent="0.2">
      <c r="A203" t="s">
        <v>919</v>
      </c>
      <c r="B203" t="s">
        <v>927</v>
      </c>
      <c r="C203" t="s">
        <v>944</v>
      </c>
      <c r="D203" s="27"/>
      <c r="E203" t="s">
        <v>234</v>
      </c>
      <c r="F203" s="3">
        <f>'Metric Summary'!C$73</f>
        <v>0</v>
      </c>
      <c r="G203" s="4">
        <f t="shared" si="48"/>
        <v>0</v>
      </c>
      <c r="H203" s="51">
        <f t="shared" si="49"/>
        <v>0</v>
      </c>
      <c r="I203" s="52">
        <f t="shared" si="50"/>
        <v>0</v>
      </c>
      <c r="J203" s="17">
        <f t="shared" si="51"/>
        <v>0</v>
      </c>
      <c r="K203" s="13">
        <f>J203*60*24*'Metric Summary'!$A$14</f>
        <v>0</v>
      </c>
      <c r="L203" s="52">
        <f>D203*F203*AJ203*AK203*'Metric Summary'!$A$15</f>
        <v>0</v>
      </c>
      <c r="M203" s="52">
        <f>D203*F203*AJ203*AK203*'Metric Summary'!$A$15*'Metric Summary'!$A$17</f>
        <v>0</v>
      </c>
      <c r="N203" s="13">
        <f>L203*24*'Metric Summary'!$A$16+M203*'Metric Summary'!$A$18</f>
        <v>0</v>
      </c>
      <c r="AE203" t="s">
        <v>944</v>
      </c>
      <c r="AG203">
        <v>1</v>
      </c>
      <c r="AI203">
        <v>4</v>
      </c>
      <c r="AO203">
        <v>546</v>
      </c>
      <c r="AP203">
        <f t="shared" si="52"/>
        <v>0</v>
      </c>
      <c r="AQ203">
        <f t="shared" si="53"/>
        <v>0</v>
      </c>
    </row>
    <row r="204" spans="1:43" x14ac:dyDescent="0.2">
      <c r="A204" s="14" t="s">
        <v>151</v>
      </c>
      <c r="B204" s="14" t="s">
        <v>328</v>
      </c>
      <c r="C204" t="s">
        <v>44</v>
      </c>
      <c r="D204" s="15">
        <v>5</v>
      </c>
      <c r="E204" s="6" t="s">
        <v>209</v>
      </c>
      <c r="F204" s="3">
        <f>'Metric Summary'!$C$36</f>
        <v>10</v>
      </c>
      <c r="G204" s="4">
        <f t="shared" si="48"/>
        <v>112.41666666666667</v>
      </c>
      <c r="H204" s="51">
        <f t="shared" si="49"/>
        <v>5</v>
      </c>
      <c r="I204" s="52">
        <f t="shared" si="50"/>
        <v>50</v>
      </c>
      <c r="J204" s="17">
        <f t="shared" si="51"/>
        <v>350</v>
      </c>
      <c r="K204" s="13">
        <f>J204*60*24*'Metric Summary'!$A$14</f>
        <v>4032000</v>
      </c>
      <c r="L204" s="52">
        <f>D204*F204*AJ204*AK204*'Metric Summary'!$A$15</f>
        <v>350</v>
      </c>
      <c r="M204" s="52">
        <f>D204*F204*AJ204*AK204*'Metric Summary'!$A$15*'Metric Summary'!$A$17</f>
        <v>350</v>
      </c>
      <c r="N204" s="13">
        <f>L204*24*'Metric Summary'!$A$16+M204*'Metric Summary'!$A$18</f>
        <v>568050</v>
      </c>
      <c r="AE204" t="s">
        <v>45</v>
      </c>
      <c r="AF204" t="s">
        <v>171</v>
      </c>
      <c r="AG204">
        <v>1</v>
      </c>
      <c r="AH204">
        <v>10</v>
      </c>
      <c r="AI204">
        <v>7</v>
      </c>
      <c r="AJ204">
        <v>7</v>
      </c>
      <c r="AK204">
        <v>1</v>
      </c>
      <c r="AL204">
        <v>206</v>
      </c>
      <c r="AM204">
        <v>64</v>
      </c>
      <c r="AN204" s="22">
        <v>0.73750000000000004</v>
      </c>
      <c r="AO204" s="18">
        <f>250+19*AH204+D204*(23+(AL204-AM204)+AM204*(1-IF(AN204&gt;0,AN204,'Metric Summary'!$AG$2)))</f>
        <v>1349</v>
      </c>
      <c r="AP204">
        <f t="shared" si="52"/>
        <v>70</v>
      </c>
      <c r="AQ204">
        <f t="shared" si="53"/>
        <v>350</v>
      </c>
    </row>
    <row r="205" spans="1:43" x14ac:dyDescent="0.2">
      <c r="A205" s="14" t="s">
        <v>151</v>
      </c>
      <c r="B205" s="14" t="s">
        <v>328</v>
      </c>
      <c r="C205" t="s">
        <v>1257</v>
      </c>
      <c r="D205" s="15">
        <v>0</v>
      </c>
      <c r="E205" s="6"/>
      <c r="F205" s="3">
        <f>'Metric Summary'!$C$36</f>
        <v>10</v>
      </c>
      <c r="G205" s="4">
        <f t="shared" si="48"/>
        <v>0</v>
      </c>
      <c r="H205" s="51">
        <f t="shared" si="49"/>
        <v>0</v>
      </c>
      <c r="I205" s="52">
        <f t="shared" si="50"/>
        <v>0</v>
      </c>
      <c r="J205" s="17">
        <f t="shared" si="51"/>
        <v>0</v>
      </c>
      <c r="K205" s="13">
        <f>J205*60*24*'Metric Summary'!$A$14</f>
        <v>0</v>
      </c>
      <c r="L205" s="52">
        <f>D205*F205*AJ205*AK205*'Metric Summary'!$A$15</f>
        <v>0</v>
      </c>
      <c r="M205" s="52">
        <f>D205*F205*AJ205*AK205*'Metric Summary'!$A$15*'Metric Summary'!$A$17</f>
        <v>0</v>
      </c>
      <c r="N205" s="13">
        <f>L205*24*'Metric Summary'!$A$16+M205*'Metric Summary'!$A$18</f>
        <v>0</v>
      </c>
      <c r="AE205" t="s">
        <v>1259</v>
      </c>
      <c r="AF205" t="s">
        <v>171</v>
      </c>
      <c r="AG205">
        <v>1</v>
      </c>
      <c r="AH205">
        <v>33</v>
      </c>
      <c r="AI205">
        <v>6</v>
      </c>
      <c r="AL205">
        <v>3977</v>
      </c>
      <c r="AM205">
        <v>3616</v>
      </c>
      <c r="AN205" s="22"/>
      <c r="AO205" s="18">
        <f>250+19*AH205+D205*(23+(AL205-AM205)+AM205*(1-IF(AN205&gt;0,AN205,'Metric Summary'!$AG$2)))</f>
        <v>877</v>
      </c>
      <c r="AP205">
        <f t="shared" si="52"/>
        <v>0</v>
      </c>
      <c r="AQ205">
        <f t="shared" si="53"/>
        <v>0</v>
      </c>
    </row>
    <row r="206" spans="1:43" x14ac:dyDescent="0.2">
      <c r="A206" s="14" t="s">
        <v>151</v>
      </c>
      <c r="B206" s="14" t="s">
        <v>328</v>
      </c>
      <c r="C206" t="s">
        <v>1258</v>
      </c>
      <c r="D206" s="15">
        <v>0</v>
      </c>
      <c r="E206" s="6"/>
      <c r="F206" s="3">
        <f>'Metric Summary'!$C$36</f>
        <v>10</v>
      </c>
      <c r="G206" s="4">
        <f t="shared" si="48"/>
        <v>0</v>
      </c>
      <c r="H206" s="51">
        <f t="shared" si="49"/>
        <v>0</v>
      </c>
      <c r="I206" s="52">
        <f t="shared" si="50"/>
        <v>0</v>
      </c>
      <c r="J206" s="17">
        <f t="shared" si="51"/>
        <v>0</v>
      </c>
      <c r="K206" s="13">
        <f>J206*60*24*'Metric Summary'!$A$14</f>
        <v>0</v>
      </c>
      <c r="L206" s="52">
        <f>D206*F206*AJ206*AK206*'Metric Summary'!$A$15</f>
        <v>0</v>
      </c>
      <c r="M206" s="52">
        <f>D206*F206*AJ206*AK206*'Metric Summary'!$A$15*'Metric Summary'!$A$17</f>
        <v>0</v>
      </c>
      <c r="N206" s="13">
        <f>L206*24*'Metric Summary'!$A$16+M206*'Metric Summary'!$A$18</f>
        <v>0</v>
      </c>
      <c r="AE206" t="s">
        <v>1260</v>
      </c>
      <c r="AF206" t="s">
        <v>171</v>
      </c>
      <c r="AG206">
        <v>1</v>
      </c>
      <c r="AH206">
        <v>27</v>
      </c>
      <c r="AI206">
        <v>2</v>
      </c>
      <c r="AL206">
        <v>3559</v>
      </c>
      <c r="AM206">
        <v>3360</v>
      </c>
      <c r="AN206" s="22"/>
      <c r="AO206" s="18">
        <f>250+19*AH206+D206*(23+(AL206-AM206)+AM206*(1-IF(AN206&gt;0,AN206,'Metric Summary'!$AG$2)))</f>
        <v>763</v>
      </c>
      <c r="AP206">
        <f t="shared" si="52"/>
        <v>0</v>
      </c>
      <c r="AQ206">
        <f t="shared" si="53"/>
        <v>0</v>
      </c>
    </row>
    <row r="207" spans="1:43" x14ac:dyDescent="0.2">
      <c r="A207" s="14" t="s">
        <v>151</v>
      </c>
      <c r="B207" s="14" t="s">
        <v>328</v>
      </c>
      <c r="C207" t="s">
        <v>40</v>
      </c>
      <c r="D207" s="3">
        <f>'Metric Summary'!$D$36</f>
        <v>8</v>
      </c>
      <c r="E207" s="6" t="s">
        <v>210</v>
      </c>
      <c r="F207" s="3">
        <f>'Metric Summary'!$C$36</f>
        <v>10</v>
      </c>
      <c r="G207" s="4">
        <f t="shared" si="48"/>
        <v>39.751111111111108</v>
      </c>
      <c r="H207" s="51">
        <f t="shared" si="49"/>
        <v>1.6</v>
      </c>
      <c r="I207" s="52">
        <f t="shared" si="50"/>
        <v>16</v>
      </c>
      <c r="J207" s="17">
        <f t="shared" si="51"/>
        <v>48</v>
      </c>
      <c r="K207" s="13">
        <f>J207*60*24*'Metric Summary'!$A$14</f>
        <v>552960</v>
      </c>
      <c r="L207" s="52">
        <f>D207*F207*AJ207*AK207*'Metric Summary'!$A$15</f>
        <v>240</v>
      </c>
      <c r="M207" s="52">
        <f>D207*F207*AJ207*AK207*'Metric Summary'!$A$15*'Metric Summary'!$A$17</f>
        <v>240</v>
      </c>
      <c r="N207" s="13">
        <f>L207*24*'Metric Summary'!$A$16+M207*'Metric Summary'!$A$18</f>
        <v>389520</v>
      </c>
      <c r="AE207" t="s">
        <v>41</v>
      </c>
      <c r="AF207" t="s">
        <v>171</v>
      </c>
      <c r="AG207">
        <v>5</v>
      </c>
      <c r="AH207">
        <v>10</v>
      </c>
      <c r="AI207">
        <v>3</v>
      </c>
      <c r="AJ207">
        <v>3</v>
      </c>
      <c r="AK207">
        <v>1</v>
      </c>
      <c r="AL207">
        <v>662</v>
      </c>
      <c r="AM207">
        <v>608</v>
      </c>
      <c r="AN207" s="22">
        <v>0.91063596491228072</v>
      </c>
      <c r="AO207" s="18">
        <f>250+19*AH207+D207*(23+(AL207-AM207)+AM207*(1-IF(AN207&gt;0,AN207,'Metric Summary'!$AG$2)))</f>
        <v>1490.6666666666665</v>
      </c>
      <c r="AP207">
        <f t="shared" si="52"/>
        <v>30</v>
      </c>
      <c r="AQ207">
        <f t="shared" si="53"/>
        <v>240</v>
      </c>
    </row>
    <row r="208" spans="1:43" x14ac:dyDescent="0.2">
      <c r="A208" s="14" t="s">
        <v>151</v>
      </c>
      <c r="B208" s="14" t="s">
        <v>328</v>
      </c>
      <c r="C208" t="s">
        <v>9</v>
      </c>
      <c r="D208" s="15">
        <v>5</v>
      </c>
      <c r="E208" s="6" t="s">
        <v>211</v>
      </c>
      <c r="F208" s="3">
        <f>'Metric Summary'!$C$36</f>
        <v>10</v>
      </c>
      <c r="G208" s="4">
        <f t="shared" si="48"/>
        <v>108.41666666666667</v>
      </c>
      <c r="H208" s="51">
        <f t="shared" si="49"/>
        <v>5</v>
      </c>
      <c r="I208" s="52">
        <f t="shared" si="50"/>
        <v>50</v>
      </c>
      <c r="J208" s="17">
        <f t="shared" si="51"/>
        <v>250</v>
      </c>
      <c r="K208" s="13">
        <f>J208*60*24*'Metric Summary'!$A$14</f>
        <v>2880000</v>
      </c>
      <c r="L208" s="52">
        <f>D208*F208*AJ208*AK208*'Metric Summary'!$A$15</f>
        <v>250</v>
      </c>
      <c r="M208" s="52">
        <f>D208*F208*AJ208*AK208*'Metric Summary'!$A$15*'Metric Summary'!$A$17</f>
        <v>250</v>
      </c>
      <c r="N208" s="13">
        <f>L208*24*'Metric Summary'!$A$16+M208*'Metric Summary'!$A$18</f>
        <v>405750</v>
      </c>
      <c r="AE208" t="s">
        <v>10</v>
      </c>
      <c r="AF208" t="s">
        <v>171</v>
      </c>
      <c r="AG208">
        <v>1</v>
      </c>
      <c r="AH208">
        <v>10</v>
      </c>
      <c r="AI208">
        <v>5</v>
      </c>
      <c r="AJ208">
        <v>5</v>
      </c>
      <c r="AK208">
        <v>1</v>
      </c>
      <c r="AL208">
        <v>226</v>
      </c>
      <c r="AM208">
        <v>128</v>
      </c>
      <c r="AN208" s="22"/>
      <c r="AO208" s="18">
        <f>250+19*AH208+D208*(23+(AL208-AM208)+AM208*(1-IF(AN208&gt;0,AN208,'Metric Summary'!$AG$2)))</f>
        <v>1301</v>
      </c>
      <c r="AP208">
        <f t="shared" si="52"/>
        <v>50</v>
      </c>
      <c r="AQ208">
        <f t="shared" si="53"/>
        <v>250</v>
      </c>
    </row>
    <row r="209" spans="1:43" x14ac:dyDescent="0.2">
      <c r="A209" s="14" t="s">
        <v>151</v>
      </c>
      <c r="B209" s="14" t="s">
        <v>328</v>
      </c>
      <c r="C209" t="s">
        <v>288</v>
      </c>
      <c r="D209" s="27">
        <f>D212</f>
        <v>0</v>
      </c>
      <c r="E209" s="6" t="s">
        <v>315</v>
      </c>
      <c r="F209" s="3">
        <f>'Metric Summary'!$C$36</f>
        <v>10</v>
      </c>
      <c r="G209" s="4">
        <f t="shared" si="48"/>
        <v>0</v>
      </c>
      <c r="H209" s="51">
        <f t="shared" si="49"/>
        <v>0</v>
      </c>
      <c r="I209" s="52">
        <f t="shared" si="50"/>
        <v>0</v>
      </c>
      <c r="J209" s="17">
        <f t="shared" si="51"/>
        <v>0</v>
      </c>
      <c r="K209" s="13">
        <f>J209*60*24*'Metric Summary'!$A$14</f>
        <v>0</v>
      </c>
      <c r="L209" s="52">
        <f>D209*F209*AJ209*AK209*'Metric Summary'!$A$15</f>
        <v>0</v>
      </c>
      <c r="M209" s="52">
        <f>D209*F209*AJ209*AK209*'Metric Summary'!$A$15*'Metric Summary'!$A$17</f>
        <v>0</v>
      </c>
      <c r="N209" s="13">
        <f>L209*24*'Metric Summary'!$A$16+M209*'Metric Summary'!$A$18</f>
        <v>0</v>
      </c>
      <c r="AE209" t="s">
        <v>296</v>
      </c>
      <c r="AF209" t="s">
        <v>171</v>
      </c>
      <c r="AG209">
        <v>1</v>
      </c>
      <c r="AH209">
        <v>12</v>
      </c>
      <c r="AI209">
        <v>7</v>
      </c>
      <c r="AL209">
        <v>820</v>
      </c>
      <c r="AM209">
        <v>704</v>
      </c>
      <c r="AN209" s="22"/>
      <c r="AO209" s="18">
        <f>250+19*AH209+D209*(23+(AL209-AM209)+AM209*(1-IF(AN209&gt;0,AN209,'Metric Summary'!$AG$2)))</f>
        <v>478</v>
      </c>
      <c r="AP209">
        <f t="shared" si="52"/>
        <v>0</v>
      </c>
      <c r="AQ209">
        <f t="shared" si="53"/>
        <v>0</v>
      </c>
    </row>
    <row r="210" spans="1:43" x14ac:dyDescent="0.2">
      <c r="A210" s="14" t="s">
        <v>151</v>
      </c>
      <c r="B210" s="14" t="s">
        <v>328</v>
      </c>
      <c r="C210" t="s">
        <v>289</v>
      </c>
      <c r="D210" s="15">
        <v>1</v>
      </c>
      <c r="E210" s="6" t="s">
        <v>196</v>
      </c>
      <c r="F210" s="3">
        <f>'Metric Summary'!$C$36</f>
        <v>10</v>
      </c>
      <c r="G210" s="4">
        <f t="shared" si="48"/>
        <v>1.3073333333333332</v>
      </c>
      <c r="H210" s="51">
        <f t="shared" si="49"/>
        <v>0.2</v>
      </c>
      <c r="I210" s="52">
        <f t="shared" si="50"/>
        <v>2</v>
      </c>
      <c r="J210" s="17">
        <f t="shared" si="51"/>
        <v>0</v>
      </c>
      <c r="K210" s="13">
        <f>J210*60*24*'Metric Summary'!$A$14</f>
        <v>0</v>
      </c>
      <c r="L210" s="52">
        <f>D210*F210*AJ210*AK210*'Metric Summary'!$A$15</f>
        <v>0</v>
      </c>
      <c r="M210" s="52">
        <f>D210*F210*AJ210*AK210*'Metric Summary'!$A$15*'Metric Summary'!$A$17</f>
        <v>0</v>
      </c>
      <c r="N210" s="13">
        <f>L210*24*'Metric Summary'!$A$16+M210*'Metric Summary'!$A$18</f>
        <v>0</v>
      </c>
      <c r="AE210" t="s">
        <v>297</v>
      </c>
      <c r="AF210" t="s">
        <v>171</v>
      </c>
      <c r="AG210">
        <v>5</v>
      </c>
      <c r="AH210">
        <v>3</v>
      </c>
      <c r="AI210">
        <v>0</v>
      </c>
      <c r="AL210">
        <v>139</v>
      </c>
      <c r="AM210">
        <v>128</v>
      </c>
      <c r="AN210" s="22"/>
      <c r="AO210" s="18">
        <f>250+19*AH210+D210*(23+(AL210-AM210)+AM210*(1-IF(AN210&gt;0,AN210,'Metric Summary'!$AG$2)))</f>
        <v>392.2</v>
      </c>
      <c r="AP210">
        <f t="shared" si="52"/>
        <v>0</v>
      </c>
      <c r="AQ210">
        <f t="shared" si="53"/>
        <v>0</v>
      </c>
    </row>
    <row r="211" spans="1:43" x14ac:dyDescent="0.2">
      <c r="A211" s="14" t="s">
        <v>151</v>
      </c>
      <c r="B211" s="14" t="s">
        <v>328</v>
      </c>
      <c r="C211" t="s">
        <v>290</v>
      </c>
      <c r="D211" s="15">
        <f>D212*3</f>
        <v>0</v>
      </c>
      <c r="E211" s="6" t="s">
        <v>317</v>
      </c>
      <c r="F211" s="3">
        <f>'Metric Summary'!$C$36</f>
        <v>10</v>
      </c>
      <c r="G211" s="4">
        <f t="shared" si="48"/>
        <v>0</v>
      </c>
      <c r="H211" s="51">
        <f t="shared" si="49"/>
        <v>0</v>
      </c>
      <c r="I211" s="52">
        <f t="shared" si="50"/>
        <v>0</v>
      </c>
      <c r="J211" s="17">
        <f t="shared" si="51"/>
        <v>0</v>
      </c>
      <c r="K211" s="13">
        <f>J211*60*24*'Metric Summary'!$A$14</f>
        <v>0</v>
      </c>
      <c r="L211" s="52">
        <f>D211*F211*AJ211*AK211*'Metric Summary'!$A$15</f>
        <v>0</v>
      </c>
      <c r="M211" s="52">
        <f>D211*F211*AJ211*AK211*'Metric Summary'!$A$15*'Metric Summary'!$A$17</f>
        <v>0</v>
      </c>
      <c r="N211" s="13">
        <f>L211*24*'Metric Summary'!$A$16+M211*'Metric Summary'!$A$18</f>
        <v>0</v>
      </c>
      <c r="AE211" t="s">
        <v>298</v>
      </c>
      <c r="AF211" t="s">
        <v>171</v>
      </c>
      <c r="AG211">
        <v>1</v>
      </c>
      <c r="AH211">
        <v>11</v>
      </c>
      <c r="AI211">
        <v>4</v>
      </c>
      <c r="AL211">
        <v>803</v>
      </c>
      <c r="AM211">
        <v>704</v>
      </c>
      <c r="AN211" s="22"/>
      <c r="AO211" s="18">
        <f>250+19*AH211+D211*(23+(AL211-AM211)+AM211*(1-IF(AN211&gt;0,AN211,'Metric Summary'!$AG$2)))</f>
        <v>459</v>
      </c>
      <c r="AP211">
        <f t="shared" si="52"/>
        <v>0</v>
      </c>
      <c r="AQ211">
        <f t="shared" si="53"/>
        <v>0</v>
      </c>
    </row>
    <row r="212" spans="1:43" x14ac:dyDescent="0.2">
      <c r="A212" s="14" t="s">
        <v>151</v>
      </c>
      <c r="B212" s="14" t="s">
        <v>328</v>
      </c>
      <c r="C212" t="s">
        <v>291</v>
      </c>
      <c r="D212" s="3">
        <f>'Metric Summary'!D37</f>
        <v>0</v>
      </c>
      <c r="E212" s="6" t="s">
        <v>316</v>
      </c>
      <c r="F212" s="3">
        <f>'Metric Summary'!$C$36</f>
        <v>10</v>
      </c>
      <c r="G212" s="4">
        <f t="shared" si="48"/>
        <v>0</v>
      </c>
      <c r="H212" s="51">
        <f t="shared" si="49"/>
        <v>0</v>
      </c>
      <c r="I212" s="52">
        <f t="shared" si="50"/>
        <v>0</v>
      </c>
      <c r="J212" s="17">
        <f t="shared" si="51"/>
        <v>0</v>
      </c>
      <c r="K212" s="13">
        <f>J212*60*24*'Metric Summary'!$A$14</f>
        <v>0</v>
      </c>
      <c r="L212" s="52">
        <f>D212*F212*AJ212*AK212*'Metric Summary'!$A$15</f>
        <v>0</v>
      </c>
      <c r="M212" s="52">
        <f>D212*F212*AJ212*AK212*'Metric Summary'!$A$15*'Metric Summary'!$A$17</f>
        <v>0</v>
      </c>
      <c r="N212" s="13">
        <f>L212*24*'Metric Summary'!$A$16+M212*'Metric Summary'!$A$18</f>
        <v>0</v>
      </c>
      <c r="AE212" t="s">
        <v>299</v>
      </c>
      <c r="AF212" t="s">
        <v>171</v>
      </c>
      <c r="AG212">
        <v>1</v>
      </c>
      <c r="AH212">
        <v>17</v>
      </c>
      <c r="AI212">
        <v>12</v>
      </c>
      <c r="AL212">
        <v>865</v>
      </c>
      <c r="AM212">
        <v>704</v>
      </c>
      <c r="AN212" s="22"/>
      <c r="AO212" s="18">
        <f>250+19*AH212+D212*(23+(AL212-AM212)+AM212*(1-IF(AN212&gt;0,AN212,'Metric Summary'!$AG$2)))</f>
        <v>573</v>
      </c>
      <c r="AP212">
        <f t="shared" si="52"/>
        <v>0</v>
      </c>
      <c r="AQ212">
        <f t="shared" si="53"/>
        <v>0</v>
      </c>
    </row>
    <row r="213" spans="1:43" x14ac:dyDescent="0.2">
      <c r="A213" s="14" t="s">
        <v>151</v>
      </c>
      <c r="B213" s="14" t="s">
        <v>328</v>
      </c>
      <c r="C213" t="s">
        <v>292</v>
      </c>
      <c r="D213" s="15">
        <f>D212*2</f>
        <v>0</v>
      </c>
      <c r="E213" s="6" t="s">
        <v>318</v>
      </c>
      <c r="F213" s="3">
        <f>'Metric Summary'!$C$36</f>
        <v>10</v>
      </c>
      <c r="G213" s="4">
        <f t="shared" si="48"/>
        <v>0</v>
      </c>
      <c r="H213" s="51">
        <f t="shared" si="49"/>
        <v>0</v>
      </c>
      <c r="I213" s="52">
        <f t="shared" si="50"/>
        <v>0</v>
      </c>
      <c r="J213" s="17">
        <f t="shared" si="51"/>
        <v>0</v>
      </c>
      <c r="K213" s="13">
        <f>J213*60*24*'Metric Summary'!$A$14</f>
        <v>0</v>
      </c>
      <c r="L213" s="52">
        <f>D213*F213*AJ213*AK213*'Metric Summary'!$A$15</f>
        <v>0</v>
      </c>
      <c r="M213" s="52">
        <f>D213*F213*AJ213*AK213*'Metric Summary'!$A$15*'Metric Summary'!$A$17</f>
        <v>0</v>
      </c>
      <c r="N213" s="13">
        <f>L213*24*'Metric Summary'!$A$16+M213*'Metric Summary'!$A$18</f>
        <v>0</v>
      </c>
      <c r="AE213" t="s">
        <v>300</v>
      </c>
      <c r="AF213" t="s">
        <v>171</v>
      </c>
      <c r="AG213">
        <v>1</v>
      </c>
      <c r="AH213">
        <v>7</v>
      </c>
      <c r="AI213">
        <v>2</v>
      </c>
      <c r="AL213">
        <v>759</v>
      </c>
      <c r="AM213">
        <v>704</v>
      </c>
      <c r="AN213" s="22"/>
      <c r="AO213" s="18">
        <f>250+19*AH213+D213*(23+(AL213-AM213)+AM213*(1-IF(AN213&gt;0,AN213,'Metric Summary'!$AG$2)))</f>
        <v>383</v>
      </c>
      <c r="AP213">
        <f t="shared" si="52"/>
        <v>0</v>
      </c>
      <c r="AQ213">
        <f t="shared" si="53"/>
        <v>0</v>
      </c>
    </row>
    <row r="214" spans="1:43" x14ac:dyDescent="0.2">
      <c r="A214" s="14" t="s">
        <v>151</v>
      </c>
      <c r="B214" s="14" t="s">
        <v>328</v>
      </c>
      <c r="C214" t="s">
        <v>293</v>
      </c>
      <c r="D214" s="15">
        <f>D212*18</f>
        <v>0</v>
      </c>
      <c r="E214" s="6" t="s">
        <v>319</v>
      </c>
      <c r="F214" s="3">
        <f>'Metric Summary'!$C$36</f>
        <v>10</v>
      </c>
      <c r="G214" s="4">
        <f t="shared" si="48"/>
        <v>0</v>
      </c>
      <c r="H214" s="51">
        <f t="shared" si="49"/>
        <v>0</v>
      </c>
      <c r="I214" s="52">
        <f t="shared" si="50"/>
        <v>0</v>
      </c>
      <c r="J214" s="17">
        <f t="shared" si="51"/>
        <v>0</v>
      </c>
      <c r="K214" s="13">
        <f>J214*60*24*'Metric Summary'!$A$14</f>
        <v>0</v>
      </c>
      <c r="L214" s="52">
        <f>D214*F214*AJ214*AK214*'Metric Summary'!$A$15</f>
        <v>0</v>
      </c>
      <c r="M214" s="52">
        <f>D214*F214*AJ214*AK214*'Metric Summary'!$A$15*'Metric Summary'!$A$17</f>
        <v>0</v>
      </c>
      <c r="N214" s="13">
        <f>L214*24*'Metric Summary'!$A$16+M214*'Metric Summary'!$A$18</f>
        <v>0</v>
      </c>
      <c r="AE214" t="s">
        <v>301</v>
      </c>
      <c r="AF214" t="s">
        <v>171</v>
      </c>
      <c r="AG214">
        <v>1</v>
      </c>
      <c r="AH214">
        <v>13</v>
      </c>
      <c r="AI214">
        <v>4</v>
      </c>
      <c r="AL214">
        <v>1677</v>
      </c>
      <c r="AM214">
        <v>1568</v>
      </c>
      <c r="AN214" s="22"/>
      <c r="AO214" s="18">
        <f>250+19*AH214+D214*(23+(AL214-AM214)+AM214*(1-IF(AN214&gt;0,AN214,'Metric Summary'!$AG$2)))</f>
        <v>497</v>
      </c>
      <c r="AP214">
        <f t="shared" si="52"/>
        <v>0</v>
      </c>
      <c r="AQ214">
        <f t="shared" si="53"/>
        <v>0</v>
      </c>
    </row>
    <row r="215" spans="1:43" x14ac:dyDescent="0.2">
      <c r="A215" s="14" t="s">
        <v>151</v>
      </c>
      <c r="B215" s="14" t="s">
        <v>328</v>
      </c>
      <c r="C215" t="s">
        <v>294</v>
      </c>
      <c r="D215" s="27">
        <f>D212</f>
        <v>0</v>
      </c>
      <c r="E215" s="6" t="s">
        <v>316</v>
      </c>
      <c r="F215" s="3">
        <f>'Metric Summary'!$C$36</f>
        <v>10</v>
      </c>
      <c r="G215" s="4">
        <f t="shared" si="48"/>
        <v>0</v>
      </c>
      <c r="H215" s="51">
        <f t="shared" si="49"/>
        <v>0</v>
      </c>
      <c r="I215" s="52">
        <f t="shared" si="50"/>
        <v>0</v>
      </c>
      <c r="J215" s="17">
        <f t="shared" si="51"/>
        <v>0</v>
      </c>
      <c r="K215" s="13">
        <f>J215*60*24*'Metric Summary'!$A$14</f>
        <v>0</v>
      </c>
      <c r="L215" s="52">
        <f>D215*F215*AJ215*AK215*'Metric Summary'!$A$15</f>
        <v>0</v>
      </c>
      <c r="M215" s="52">
        <f>D215*F215*AJ215*AK215*'Metric Summary'!$A$15*'Metric Summary'!$A$17</f>
        <v>0</v>
      </c>
      <c r="N215" s="13">
        <f>L215*24*'Metric Summary'!$A$16+M215*'Metric Summary'!$A$18</f>
        <v>0</v>
      </c>
      <c r="AE215" t="s">
        <v>302</v>
      </c>
      <c r="AF215" t="s">
        <v>171</v>
      </c>
      <c r="AG215">
        <v>5</v>
      </c>
      <c r="AH215">
        <v>11</v>
      </c>
      <c r="AI215">
        <v>0</v>
      </c>
      <c r="AL215">
        <v>1807</v>
      </c>
      <c r="AM215">
        <v>1728</v>
      </c>
      <c r="AN215" s="22"/>
      <c r="AO215" s="18">
        <f>250+19*AH215+D215*(23+(AL215-AM215)+AM215*(1-IF(AN215&gt;0,AN215,'Metric Summary'!$AG$2)))</f>
        <v>459</v>
      </c>
      <c r="AP215">
        <f t="shared" si="52"/>
        <v>0</v>
      </c>
      <c r="AQ215">
        <f t="shared" si="53"/>
        <v>0</v>
      </c>
    </row>
    <row r="216" spans="1:43" x14ac:dyDescent="0.2">
      <c r="A216" s="14" t="s">
        <v>151</v>
      </c>
      <c r="B216" s="14" t="s">
        <v>328</v>
      </c>
      <c r="C216" t="s">
        <v>295</v>
      </c>
      <c r="D216" s="27">
        <f>D212</f>
        <v>0</v>
      </c>
      <c r="E216" s="6" t="s">
        <v>316</v>
      </c>
      <c r="F216" s="3">
        <f>'Metric Summary'!$C$36</f>
        <v>10</v>
      </c>
      <c r="G216" s="4">
        <f t="shared" si="48"/>
        <v>0</v>
      </c>
      <c r="H216" s="51">
        <f t="shared" si="49"/>
        <v>0</v>
      </c>
      <c r="I216" s="52">
        <f t="shared" si="50"/>
        <v>0</v>
      </c>
      <c r="J216" s="17">
        <f t="shared" si="51"/>
        <v>0</v>
      </c>
      <c r="K216" s="13">
        <f>J216*60*24*'Metric Summary'!$A$14</f>
        <v>0</v>
      </c>
      <c r="L216" s="52">
        <f>D216*F216*AJ216*AK216*'Metric Summary'!$A$15</f>
        <v>0</v>
      </c>
      <c r="M216" s="52">
        <f>D216*F216*AJ216*AK216*'Metric Summary'!$A$15*'Metric Summary'!$A$17</f>
        <v>0</v>
      </c>
      <c r="N216" s="13">
        <f>L216*24*'Metric Summary'!$A$16+M216*'Metric Summary'!$A$18</f>
        <v>0</v>
      </c>
      <c r="AE216" t="s">
        <v>303</v>
      </c>
      <c r="AF216" t="s">
        <v>171</v>
      </c>
      <c r="AG216">
        <v>5</v>
      </c>
      <c r="AH216">
        <v>3</v>
      </c>
      <c r="AI216">
        <v>0</v>
      </c>
      <c r="AL216">
        <v>99</v>
      </c>
      <c r="AM216">
        <v>64</v>
      </c>
      <c r="AN216" s="22"/>
      <c r="AO216" s="18">
        <f>250+19*AH216+D216*(23+(AL216-AM216)+AM216*(1-IF(AN216&gt;0,AN216,'Metric Summary'!$AG$2)))</f>
        <v>307</v>
      </c>
      <c r="AP216">
        <f t="shared" si="52"/>
        <v>0</v>
      </c>
      <c r="AQ216">
        <f t="shared" si="53"/>
        <v>0</v>
      </c>
    </row>
    <row r="217" spans="1:43" x14ac:dyDescent="0.2">
      <c r="A217" s="14" t="s">
        <v>151</v>
      </c>
      <c r="B217" s="14" t="s">
        <v>328</v>
      </c>
      <c r="C217" t="s">
        <v>243</v>
      </c>
      <c r="D217" s="15">
        <v>5</v>
      </c>
      <c r="E217" s="6" t="s">
        <v>211</v>
      </c>
      <c r="F217" s="3">
        <f>'Metric Summary'!$C$36</f>
        <v>10</v>
      </c>
      <c r="G217" s="4">
        <f t="shared" si="48"/>
        <v>67.333333333333329</v>
      </c>
      <c r="H217" s="51">
        <f t="shared" si="49"/>
        <v>5</v>
      </c>
      <c r="I217" s="52">
        <f t="shared" si="50"/>
        <v>50</v>
      </c>
      <c r="J217" s="17">
        <f t="shared" si="51"/>
        <v>100</v>
      </c>
      <c r="K217" s="13">
        <f>J217*60*24*'Metric Summary'!$A$14</f>
        <v>1152000</v>
      </c>
      <c r="L217" s="52">
        <f>D217*F217*AJ217*AK217*'Metric Summary'!$A$15</f>
        <v>0</v>
      </c>
      <c r="M217" s="52">
        <f>D217*F217*AJ217*AK217*'Metric Summary'!$A$15*'Metric Summary'!$A$17</f>
        <v>0</v>
      </c>
      <c r="N217" s="13">
        <f>L217*24*'Metric Summary'!$A$16+M217*'Metric Summary'!$A$18</f>
        <v>0</v>
      </c>
      <c r="AE217" t="s">
        <v>244</v>
      </c>
      <c r="AF217" t="s">
        <v>171</v>
      </c>
      <c r="AG217">
        <v>1</v>
      </c>
      <c r="AH217">
        <v>5</v>
      </c>
      <c r="AI217">
        <v>2</v>
      </c>
      <c r="AL217">
        <v>181</v>
      </c>
      <c r="AM217">
        <v>128</v>
      </c>
      <c r="AN217" s="22">
        <v>0.87031250000000004</v>
      </c>
      <c r="AO217" s="18">
        <f>250+19*AH217+D217*(23+(AL217-AM217)+AM217*(1-IF(AN217&gt;0,AN217,'Metric Summary'!$AG$2)))</f>
        <v>808</v>
      </c>
      <c r="AP217">
        <f t="shared" si="52"/>
        <v>20</v>
      </c>
      <c r="AQ217">
        <f t="shared" si="53"/>
        <v>100</v>
      </c>
    </row>
    <row r="218" spans="1:43" x14ac:dyDescent="0.2">
      <c r="A218" s="14" t="s">
        <v>151</v>
      </c>
      <c r="B218" s="14" t="s">
        <v>328</v>
      </c>
      <c r="C218" t="s">
        <v>253</v>
      </c>
      <c r="D218" s="15">
        <v>0</v>
      </c>
      <c r="E218" s="6" t="s">
        <v>272</v>
      </c>
      <c r="F218" s="3">
        <f>'Metric Summary'!$C$36</f>
        <v>10</v>
      </c>
      <c r="G218" s="4">
        <f t="shared" si="48"/>
        <v>0</v>
      </c>
      <c r="H218" s="51">
        <f t="shared" si="49"/>
        <v>0</v>
      </c>
      <c r="I218" s="52">
        <f t="shared" si="50"/>
        <v>0</v>
      </c>
      <c r="J218" s="17">
        <f t="shared" si="51"/>
        <v>0</v>
      </c>
      <c r="K218" s="13">
        <f>J218*60*24*'Metric Summary'!$A$14</f>
        <v>0</v>
      </c>
      <c r="L218" s="52">
        <f>D218*F218*AJ218*AK218*'Metric Summary'!$A$15</f>
        <v>0</v>
      </c>
      <c r="M218" s="52">
        <f>D218*F218*AJ218*AK218*'Metric Summary'!$A$15*'Metric Summary'!$A$17</f>
        <v>0</v>
      </c>
      <c r="N218" s="13">
        <f>L218*24*'Metric Summary'!$A$16+M218*'Metric Summary'!$A$18</f>
        <v>0</v>
      </c>
      <c r="AE218" t="s">
        <v>256</v>
      </c>
      <c r="AF218" t="s">
        <v>171</v>
      </c>
      <c r="AG218">
        <v>5</v>
      </c>
      <c r="AH218">
        <v>8</v>
      </c>
      <c r="AI218">
        <v>0</v>
      </c>
      <c r="AL218">
        <v>2163</v>
      </c>
      <c r="AM218">
        <v>2144</v>
      </c>
      <c r="AN218" s="22">
        <v>0.72135416666666674</v>
      </c>
      <c r="AO218" s="18">
        <f>250+19*AH218+D218*(23+(AL218-AM218)+AM218*(1-IF(AN218&gt;0,AN218,'Metric Summary'!$AG$2)))</f>
        <v>402</v>
      </c>
      <c r="AP218">
        <f t="shared" si="52"/>
        <v>0</v>
      </c>
      <c r="AQ218">
        <f t="shared" si="53"/>
        <v>0</v>
      </c>
    </row>
    <row r="219" spans="1:43" x14ac:dyDescent="0.2">
      <c r="A219" s="14" t="s">
        <v>151</v>
      </c>
      <c r="B219" s="14" t="s">
        <v>328</v>
      </c>
      <c r="C219" t="s">
        <v>254</v>
      </c>
      <c r="D219" s="15">
        <v>0</v>
      </c>
      <c r="E219" s="6" t="s">
        <v>273</v>
      </c>
      <c r="F219" s="3">
        <f>'Metric Summary'!$C$36</f>
        <v>10</v>
      </c>
      <c r="G219" s="4">
        <f t="shared" si="48"/>
        <v>0</v>
      </c>
      <c r="H219" s="51">
        <f t="shared" si="49"/>
        <v>0</v>
      </c>
      <c r="I219" s="52">
        <f t="shared" si="50"/>
        <v>0</v>
      </c>
      <c r="J219" s="17">
        <f t="shared" si="51"/>
        <v>0</v>
      </c>
      <c r="K219" s="13">
        <f>J219*60*24*'Metric Summary'!$A$14</f>
        <v>0</v>
      </c>
      <c r="L219" s="52">
        <f>D219*F219*AJ219*AK219*'Metric Summary'!$A$15</f>
        <v>0</v>
      </c>
      <c r="M219" s="52">
        <f>D219*F219*AJ219*AK219*'Metric Summary'!$A$15*'Metric Summary'!$A$17</f>
        <v>0</v>
      </c>
      <c r="N219" s="13">
        <f>L219*24*'Metric Summary'!$A$16+M219*'Metric Summary'!$A$18</f>
        <v>0</v>
      </c>
      <c r="AE219" t="s">
        <v>257</v>
      </c>
      <c r="AF219" t="s">
        <v>171</v>
      </c>
      <c r="AG219">
        <v>5</v>
      </c>
      <c r="AH219">
        <v>16</v>
      </c>
      <c r="AI219">
        <v>3</v>
      </c>
      <c r="AL219">
        <v>1216</v>
      </c>
      <c r="AM219">
        <v>1120</v>
      </c>
      <c r="AN219" s="22">
        <v>0.72135416666666674</v>
      </c>
      <c r="AO219" s="18">
        <f>250+19*AH219+D219*(23+(AL219-AM219)+AM219*(1-IF(AN219&gt;0,AN219,'Metric Summary'!$AG$2)))</f>
        <v>554</v>
      </c>
      <c r="AP219">
        <f t="shared" si="52"/>
        <v>0</v>
      </c>
      <c r="AQ219">
        <f t="shared" si="53"/>
        <v>0</v>
      </c>
    </row>
    <row r="220" spans="1:43" x14ac:dyDescent="0.2">
      <c r="A220" s="14" t="s">
        <v>151</v>
      </c>
      <c r="B220" s="14" t="s">
        <v>328</v>
      </c>
      <c r="C220" t="s">
        <v>255</v>
      </c>
      <c r="D220" s="15">
        <v>0</v>
      </c>
      <c r="E220" s="6" t="s">
        <v>274</v>
      </c>
      <c r="F220" s="3">
        <f>'Metric Summary'!$C$36</f>
        <v>10</v>
      </c>
      <c r="G220" s="4">
        <f t="shared" si="48"/>
        <v>0</v>
      </c>
      <c r="H220" s="51">
        <f t="shared" si="49"/>
        <v>0</v>
      </c>
      <c r="I220" s="52">
        <f t="shared" si="50"/>
        <v>0</v>
      </c>
      <c r="J220" s="17">
        <f t="shared" si="51"/>
        <v>0</v>
      </c>
      <c r="K220" s="13">
        <f>J220*60*24*'Metric Summary'!$A$14</f>
        <v>0</v>
      </c>
      <c r="L220" s="52">
        <f>D220*F220*AJ220*AK220*'Metric Summary'!$A$15</f>
        <v>0</v>
      </c>
      <c r="M220" s="52">
        <f>D220*F220*AJ220*AK220*'Metric Summary'!$A$15*'Metric Summary'!$A$17</f>
        <v>0</v>
      </c>
      <c r="N220" s="13">
        <f>L220*24*'Metric Summary'!$A$16+M220*'Metric Summary'!$A$18</f>
        <v>0</v>
      </c>
      <c r="AE220" t="s">
        <v>258</v>
      </c>
      <c r="AF220" t="s">
        <v>171</v>
      </c>
      <c r="AG220">
        <v>1</v>
      </c>
      <c r="AH220">
        <v>23</v>
      </c>
      <c r="AI220">
        <v>5</v>
      </c>
      <c r="AL220">
        <v>5167</v>
      </c>
      <c r="AM220">
        <v>5088</v>
      </c>
      <c r="AN220" s="22">
        <v>0.72135416666666674</v>
      </c>
      <c r="AO220" s="18">
        <f>250+19*AH220+D220*(23+(AL220-AM220)+AM220*(1-IF(AN220&gt;0,AN220,'Metric Summary'!$AG$2)))</f>
        <v>687</v>
      </c>
      <c r="AP220">
        <f t="shared" si="52"/>
        <v>0</v>
      </c>
      <c r="AQ220">
        <f t="shared" si="53"/>
        <v>0</v>
      </c>
    </row>
    <row r="221" spans="1:43" x14ac:dyDescent="0.2">
      <c r="A221" s="14" t="s">
        <v>151</v>
      </c>
      <c r="B221" s="14" t="s">
        <v>328</v>
      </c>
      <c r="C221" t="s">
        <v>42</v>
      </c>
      <c r="D221" s="15">
        <v>5</v>
      </c>
      <c r="E221" s="6" t="s">
        <v>212</v>
      </c>
      <c r="F221" s="3">
        <f>'Metric Summary'!$C$36</f>
        <v>10</v>
      </c>
      <c r="G221" s="4">
        <f t="shared" si="48"/>
        <v>117.98936631944443</v>
      </c>
      <c r="H221" s="51">
        <f t="shared" si="49"/>
        <v>5</v>
      </c>
      <c r="I221" s="52">
        <f t="shared" si="50"/>
        <v>50</v>
      </c>
      <c r="J221" s="17">
        <f t="shared" si="51"/>
        <v>350</v>
      </c>
      <c r="K221" s="13">
        <f>J221*60*24*'Metric Summary'!$A$14</f>
        <v>4032000</v>
      </c>
      <c r="L221" s="52">
        <f>D221*F221*AJ221*AK221*'Metric Summary'!$A$15</f>
        <v>250</v>
      </c>
      <c r="M221" s="52">
        <f>D221*F221*AJ221*AK221*'Metric Summary'!$A$15*'Metric Summary'!$A$17</f>
        <v>250</v>
      </c>
      <c r="N221" s="13">
        <f>L221*24*'Metric Summary'!$A$16+M221*'Metric Summary'!$A$18</f>
        <v>405750</v>
      </c>
      <c r="AE221" t="s">
        <v>43</v>
      </c>
      <c r="AF221" t="s">
        <v>171</v>
      </c>
      <c r="AG221">
        <v>1</v>
      </c>
      <c r="AH221">
        <v>15</v>
      </c>
      <c r="AI221">
        <v>7</v>
      </c>
      <c r="AJ221">
        <v>5</v>
      </c>
      <c r="AK221">
        <v>1</v>
      </c>
      <c r="AL221">
        <v>252</v>
      </c>
      <c r="AM221">
        <v>137</v>
      </c>
      <c r="AN221" s="22">
        <v>0.72135416666666674</v>
      </c>
      <c r="AO221" s="18">
        <f>250+19*AH221+D221*(23+(AL221-AM221)+AM221*(1-IF(AN221&gt;0,AN221,'Metric Summary'!$AG$2)))</f>
        <v>1415.8723958333333</v>
      </c>
      <c r="AP221">
        <f t="shared" si="52"/>
        <v>70</v>
      </c>
      <c r="AQ221">
        <f t="shared" si="53"/>
        <v>350</v>
      </c>
    </row>
    <row r="222" spans="1:43" x14ac:dyDescent="0.2">
      <c r="A222" s="14" t="s">
        <v>151</v>
      </c>
      <c r="B222" s="14" t="s">
        <v>328</v>
      </c>
      <c r="C222" t="s">
        <v>46</v>
      </c>
      <c r="D222" s="15">
        <v>20</v>
      </c>
      <c r="E222" s="6" t="s">
        <v>213</v>
      </c>
      <c r="F222" s="3">
        <f>'Metric Summary'!$C$36</f>
        <v>10</v>
      </c>
      <c r="G222" s="4">
        <f t="shared" si="48"/>
        <v>1855.4666666666669</v>
      </c>
      <c r="H222" s="51">
        <f t="shared" si="49"/>
        <v>20</v>
      </c>
      <c r="I222" s="52">
        <f t="shared" si="50"/>
        <v>200</v>
      </c>
      <c r="J222" s="17">
        <f t="shared" si="51"/>
        <v>1200</v>
      </c>
      <c r="K222" s="13">
        <f>J222*60*24*'Metric Summary'!$A$14</f>
        <v>13824000</v>
      </c>
      <c r="L222" s="52">
        <f>D222*F222*AJ222*AK222*'Metric Summary'!$A$15</f>
        <v>0</v>
      </c>
      <c r="M222" s="52">
        <f>D222*F222*AJ222*AK222*'Metric Summary'!$A$15*'Metric Summary'!$A$17</f>
        <v>0</v>
      </c>
      <c r="N222" s="13">
        <f>L222*24*'Metric Summary'!$A$16+M222*'Metric Summary'!$A$18</f>
        <v>0</v>
      </c>
      <c r="AE222" t="s">
        <v>47</v>
      </c>
      <c r="AF222" t="s">
        <v>171</v>
      </c>
      <c r="AG222">
        <v>1</v>
      </c>
      <c r="AH222">
        <v>12</v>
      </c>
      <c r="AI222">
        <v>6</v>
      </c>
      <c r="AL222">
        <v>1044</v>
      </c>
      <c r="AM222">
        <v>928</v>
      </c>
      <c r="AN222" s="22">
        <v>0.87562499999999999</v>
      </c>
      <c r="AO222" s="18">
        <f>250+19*AH222+D222*(23+(AL222-AM222)+AM222*(1-IF(AN222&gt;0,AN222,'Metric Summary'!$AG$2)))</f>
        <v>5566.4000000000005</v>
      </c>
      <c r="AP222">
        <f t="shared" si="52"/>
        <v>60</v>
      </c>
      <c r="AQ222">
        <f t="shared" si="53"/>
        <v>1200</v>
      </c>
    </row>
    <row r="223" spans="1:43" x14ac:dyDescent="0.2">
      <c r="A223" s="14" t="s">
        <v>151</v>
      </c>
      <c r="B223" s="14" t="s">
        <v>328</v>
      </c>
      <c r="C223" t="s">
        <v>180</v>
      </c>
      <c r="D223" s="15">
        <v>1</v>
      </c>
      <c r="E223" s="6" t="str">
        <f>IF(AF223="S","Always one row per interval","")</f>
        <v>Always one row per interval</v>
      </c>
      <c r="F223" s="3">
        <f>'Metric Summary'!$C$36</f>
        <v>10</v>
      </c>
      <c r="G223" s="4">
        <f t="shared" si="48"/>
        <v>11.71</v>
      </c>
      <c r="H223" s="51">
        <f t="shared" si="49"/>
        <v>1</v>
      </c>
      <c r="I223" s="52">
        <f t="shared" si="50"/>
        <v>10</v>
      </c>
      <c r="J223" s="17">
        <f t="shared" si="51"/>
        <v>110</v>
      </c>
      <c r="K223" s="13">
        <f>J223*60*24*'Metric Summary'!$A$14</f>
        <v>1267200</v>
      </c>
      <c r="L223" s="52">
        <f>D223*F223*AJ223*AK223*'Metric Summary'!$A$15</f>
        <v>20</v>
      </c>
      <c r="M223" s="52">
        <f>D223*F223*AJ223*AK223*'Metric Summary'!$A$15*'Metric Summary'!$A$17</f>
        <v>20</v>
      </c>
      <c r="N223" s="13">
        <f>L223*24*'Metric Summary'!$A$16+M223*'Metric Summary'!$A$18</f>
        <v>32460</v>
      </c>
      <c r="AE223" t="s">
        <v>181</v>
      </c>
      <c r="AF223" t="s">
        <v>170</v>
      </c>
      <c r="AG223">
        <v>1</v>
      </c>
      <c r="AH223">
        <v>13</v>
      </c>
      <c r="AI223">
        <v>11</v>
      </c>
      <c r="AJ223">
        <v>2</v>
      </c>
      <c r="AK223">
        <v>1</v>
      </c>
      <c r="AL223">
        <v>221</v>
      </c>
      <c r="AM223">
        <v>64</v>
      </c>
      <c r="AN223" s="22"/>
      <c r="AO223" s="18">
        <f>250+19*AH223+D223*(23+(AL223-AM223)+AM223*(1-IF(AN223&gt;0,AN223,'Metric Summary'!$AG$2)))</f>
        <v>702.6</v>
      </c>
      <c r="AP223">
        <f t="shared" si="52"/>
        <v>110</v>
      </c>
      <c r="AQ223">
        <f t="shared" si="53"/>
        <v>110</v>
      </c>
    </row>
    <row r="224" spans="1:43" x14ac:dyDescent="0.2">
      <c r="A224" s="14" t="s">
        <v>151</v>
      </c>
      <c r="B224" s="14" t="s">
        <v>328</v>
      </c>
      <c r="C224" t="s">
        <v>48</v>
      </c>
      <c r="D224" s="15">
        <v>1</v>
      </c>
      <c r="E224" s="6" t="str">
        <f>IF(AF224="S","Always one row per interval","")</f>
        <v>Always one row per interval</v>
      </c>
      <c r="F224" s="3">
        <f>'Metric Summary'!$C$36</f>
        <v>10</v>
      </c>
      <c r="G224" s="4">
        <f t="shared" si="48"/>
        <v>15.433333333333334</v>
      </c>
      <c r="H224" s="51">
        <f t="shared" si="49"/>
        <v>1</v>
      </c>
      <c r="I224" s="52">
        <f t="shared" si="50"/>
        <v>10</v>
      </c>
      <c r="J224" s="17">
        <f t="shared" si="51"/>
        <v>160</v>
      </c>
      <c r="K224" s="13">
        <f>J224*60*24*'Metric Summary'!$A$14</f>
        <v>1843200</v>
      </c>
      <c r="L224" s="52">
        <f>D224*F224*AJ224*AK224*'Metric Summary'!$A$15</f>
        <v>150</v>
      </c>
      <c r="M224" s="52">
        <f>D224*F224*AJ224*AK224*'Metric Summary'!$A$15*'Metric Summary'!$A$17</f>
        <v>150</v>
      </c>
      <c r="N224" s="13">
        <f>L224*24*'Metric Summary'!$A$16+M224*'Metric Summary'!$A$18</f>
        <v>243450</v>
      </c>
      <c r="AE224" t="s">
        <v>49</v>
      </c>
      <c r="AF224" t="s">
        <v>170</v>
      </c>
      <c r="AG224">
        <v>1</v>
      </c>
      <c r="AH224">
        <v>20</v>
      </c>
      <c r="AI224">
        <v>16</v>
      </c>
      <c r="AJ224">
        <v>15</v>
      </c>
      <c r="AK224">
        <v>1</v>
      </c>
      <c r="AL224">
        <v>316</v>
      </c>
      <c r="AM224">
        <v>64</v>
      </c>
      <c r="AN224" s="22">
        <v>0.671875</v>
      </c>
      <c r="AO224" s="18">
        <f>250+19*AH224+D224*(23+(AL224-AM224)+AM224*(1-IF(AN224&gt;0,AN224,'Metric Summary'!$AG$2)))</f>
        <v>926</v>
      </c>
      <c r="AP224">
        <f t="shared" si="52"/>
        <v>160</v>
      </c>
      <c r="AQ224">
        <f t="shared" si="53"/>
        <v>160</v>
      </c>
    </row>
    <row r="225" spans="1:43" x14ac:dyDescent="0.2">
      <c r="A225" s="14" t="s">
        <v>151</v>
      </c>
      <c r="B225" s="14" t="s">
        <v>328</v>
      </c>
      <c r="C225" t="s">
        <v>182</v>
      </c>
      <c r="D225" s="15">
        <v>2</v>
      </c>
      <c r="E225" s="6" t="s">
        <v>196</v>
      </c>
      <c r="F225" s="3">
        <f>'Metric Summary'!$C$36</f>
        <v>10</v>
      </c>
      <c r="G225" s="4">
        <f t="shared" si="48"/>
        <v>3.2741666666666664</v>
      </c>
      <c r="H225" s="51">
        <f t="shared" si="49"/>
        <v>0.25</v>
      </c>
      <c r="I225" s="52">
        <f t="shared" si="50"/>
        <v>2.5</v>
      </c>
      <c r="J225" s="17">
        <f t="shared" si="51"/>
        <v>0</v>
      </c>
      <c r="K225" s="13">
        <f>J225*60*24*'Metric Summary'!$A$14</f>
        <v>0</v>
      </c>
      <c r="L225" s="52">
        <f>D225*F225*AJ225*AK225*'Metric Summary'!$A$15</f>
        <v>0</v>
      </c>
      <c r="M225" s="52">
        <f>D225*F225*AJ225*AK225*'Metric Summary'!$A$15*'Metric Summary'!$A$17</f>
        <v>0</v>
      </c>
      <c r="N225" s="13">
        <f>L225*24*'Metric Summary'!$A$16+M225*'Metric Summary'!$A$18</f>
        <v>0</v>
      </c>
      <c r="AE225" t="s">
        <v>183</v>
      </c>
      <c r="AF225" t="s">
        <v>171</v>
      </c>
      <c r="AG225">
        <v>8</v>
      </c>
      <c r="AH225">
        <v>9</v>
      </c>
      <c r="AI225">
        <v>0</v>
      </c>
      <c r="AL225">
        <v>313</v>
      </c>
      <c r="AM225">
        <v>256</v>
      </c>
      <c r="AN225" s="22"/>
      <c r="AO225" s="18">
        <f>250+19*AH225+D225*(23+(AL225-AM225)+AM225*(1-IF(AN225&gt;0,AN225,'Metric Summary'!$AG$2)))</f>
        <v>785.8</v>
      </c>
      <c r="AP225">
        <f t="shared" si="52"/>
        <v>0</v>
      </c>
      <c r="AQ225">
        <f t="shared" si="53"/>
        <v>0</v>
      </c>
    </row>
    <row r="226" spans="1:43" x14ac:dyDescent="0.2">
      <c r="A226" s="14" t="s">
        <v>151</v>
      </c>
      <c r="B226" s="14" t="s">
        <v>328</v>
      </c>
      <c r="C226" t="s">
        <v>11</v>
      </c>
      <c r="D226" s="15">
        <v>5</v>
      </c>
      <c r="E226" s="6" t="s">
        <v>212</v>
      </c>
      <c r="F226" s="3">
        <f>'Metric Summary'!$C$36</f>
        <v>10</v>
      </c>
      <c r="G226" s="4">
        <f t="shared" si="48"/>
        <v>9.3489583333333339</v>
      </c>
      <c r="H226" s="51">
        <f t="shared" si="49"/>
        <v>0.625</v>
      </c>
      <c r="I226" s="52">
        <f t="shared" si="50"/>
        <v>6.25</v>
      </c>
      <c r="J226" s="17">
        <f t="shared" si="51"/>
        <v>0</v>
      </c>
      <c r="K226" s="13">
        <f>J226*60*24*'Metric Summary'!$A$14</f>
        <v>0</v>
      </c>
      <c r="L226" s="52">
        <f>D226*F226*AJ226*AK226*'Metric Summary'!$A$15</f>
        <v>0</v>
      </c>
      <c r="M226" s="52">
        <f>D226*F226*AJ226*AK226*'Metric Summary'!$A$15*'Metric Summary'!$A$17</f>
        <v>0</v>
      </c>
      <c r="N226" s="13">
        <f>L226*24*'Metric Summary'!$A$16+M226*'Metric Summary'!$A$18</f>
        <v>0</v>
      </c>
      <c r="AE226" t="s">
        <v>12</v>
      </c>
      <c r="AF226" t="s">
        <v>171</v>
      </c>
      <c r="AG226">
        <v>8</v>
      </c>
      <c r="AH226">
        <v>5</v>
      </c>
      <c r="AI226">
        <v>0</v>
      </c>
      <c r="AL226">
        <v>547</v>
      </c>
      <c r="AM226">
        <v>526</v>
      </c>
      <c r="AN226" s="22">
        <v>0.87357414448669202</v>
      </c>
      <c r="AO226" s="18">
        <f>250+19*AH226+D226*(23+(AL226-AM226)+AM226*(1-IF(AN226&gt;0,AN226,'Metric Summary'!$AG$2)))</f>
        <v>897.5</v>
      </c>
      <c r="AP226">
        <f t="shared" si="52"/>
        <v>0</v>
      </c>
      <c r="AQ226">
        <f t="shared" si="53"/>
        <v>0</v>
      </c>
    </row>
    <row r="227" spans="1:43" x14ac:dyDescent="0.2">
      <c r="A227" s="14" t="s">
        <v>151</v>
      </c>
      <c r="B227" s="14" t="s">
        <v>328</v>
      </c>
      <c r="C227" t="s">
        <v>7</v>
      </c>
      <c r="D227" s="15">
        <v>1</v>
      </c>
      <c r="E227" s="6" t="str">
        <f>IF(AF227="S","Always one row per interval","")</f>
        <v>Always one row per interval</v>
      </c>
      <c r="F227" s="3">
        <f>'Metric Summary'!$C$36</f>
        <v>10</v>
      </c>
      <c r="G227" s="4">
        <f t="shared" si="48"/>
        <v>1.1979166666666667</v>
      </c>
      <c r="H227" s="51">
        <f t="shared" si="49"/>
        <v>0.125</v>
      </c>
      <c r="I227" s="52">
        <f t="shared" si="50"/>
        <v>1.25</v>
      </c>
      <c r="J227" s="17">
        <f t="shared" si="51"/>
        <v>0</v>
      </c>
      <c r="K227" s="13">
        <f>J227*60*24*'Metric Summary'!$A$14</f>
        <v>0</v>
      </c>
      <c r="L227" s="52">
        <f>D227*F227*AJ227*AK227*'Metric Summary'!$A$15</f>
        <v>0</v>
      </c>
      <c r="M227" s="52">
        <f>D227*F227*AJ227*AK227*'Metric Summary'!$A$15*'Metric Summary'!$A$17</f>
        <v>0</v>
      </c>
      <c r="N227" s="13">
        <f>L227*24*'Metric Summary'!$A$16+M227*'Metric Summary'!$A$18</f>
        <v>0</v>
      </c>
      <c r="AE227" t="s">
        <v>8</v>
      </c>
      <c r="AF227" t="s">
        <v>170</v>
      </c>
      <c r="AG227">
        <v>8</v>
      </c>
      <c r="AH227">
        <v>9</v>
      </c>
      <c r="AI227">
        <v>0</v>
      </c>
      <c r="AL227">
        <v>769</v>
      </c>
      <c r="AM227">
        <v>740</v>
      </c>
      <c r="AN227" s="22">
        <v>0.86216216216216213</v>
      </c>
      <c r="AO227" s="18">
        <f>250+19*AH227+D227*(23+(AL227-AM227)+AM227*(1-IF(AN227&gt;0,AN227,'Metric Summary'!$AG$2)))</f>
        <v>575</v>
      </c>
      <c r="AP227">
        <f t="shared" si="52"/>
        <v>0</v>
      </c>
      <c r="AQ227">
        <f t="shared" si="53"/>
        <v>0</v>
      </c>
    </row>
    <row r="228" spans="1:43" x14ac:dyDescent="0.2">
      <c r="A228" s="14" t="s">
        <v>151</v>
      </c>
      <c r="B228" s="14" t="s">
        <v>328</v>
      </c>
      <c r="C228" t="s">
        <v>125</v>
      </c>
      <c r="D228" s="15">
        <v>1</v>
      </c>
      <c r="E228" s="6" t="s">
        <v>196</v>
      </c>
      <c r="F228" s="3">
        <f>'Metric Summary'!C$38</f>
        <v>0</v>
      </c>
      <c r="G228" s="4">
        <f t="shared" si="48"/>
        <v>0</v>
      </c>
      <c r="H228" s="51">
        <f t="shared" si="49"/>
        <v>0</v>
      </c>
      <c r="I228" s="52">
        <f t="shared" si="50"/>
        <v>0</v>
      </c>
      <c r="J228" s="17">
        <f t="shared" si="51"/>
        <v>0</v>
      </c>
      <c r="K228" s="13">
        <f>J228*60*24*'Metric Summary'!$A$14</f>
        <v>0</v>
      </c>
      <c r="L228" s="52">
        <f>D228*F228*AJ228*AK228*'Metric Summary'!$A$15</f>
        <v>0</v>
      </c>
      <c r="M228" s="52">
        <f>D228*F228*AJ228*AK228*'Metric Summary'!$A$15*'Metric Summary'!$A$17</f>
        <v>0</v>
      </c>
      <c r="N228" s="13">
        <f>L228*24*'Metric Summary'!$A$16+M228*'Metric Summary'!$A$18</f>
        <v>0</v>
      </c>
      <c r="AE228" t="s">
        <v>13</v>
      </c>
      <c r="AF228" t="s">
        <v>171</v>
      </c>
      <c r="AG228">
        <v>8</v>
      </c>
      <c r="AH228">
        <v>5</v>
      </c>
      <c r="AI228">
        <v>0</v>
      </c>
      <c r="AL228">
        <v>405</v>
      </c>
      <c r="AM228">
        <v>384</v>
      </c>
      <c r="AN228" s="22">
        <v>0.79296875</v>
      </c>
      <c r="AO228" s="18">
        <f>250+19*AH228+D228*(23+(AL228-AM228)+AM228*(1-IF(AN228&gt;0,AN228,'Metric Summary'!$AG$2)))</f>
        <v>468.5</v>
      </c>
      <c r="AP228">
        <f t="shared" si="52"/>
        <v>0</v>
      </c>
      <c r="AQ228">
        <f t="shared" si="53"/>
        <v>0</v>
      </c>
    </row>
    <row r="229" spans="1:43" x14ac:dyDescent="0.2">
      <c r="A229" s="1" t="s">
        <v>1935</v>
      </c>
      <c r="B229" s="1" t="s">
        <v>1921</v>
      </c>
      <c r="C229" s="1" t="s">
        <v>1991</v>
      </c>
      <c r="D229" s="15">
        <v>1</v>
      </c>
      <c r="E229" s="6"/>
      <c r="F229" s="3">
        <f>'Metric Summary'!C$38</f>
        <v>0</v>
      </c>
      <c r="G229" s="4">
        <f t="shared" ref="G229:G258" si="60">IF(F229&gt;0,D229*(AO229)/(AG229*60),0)</f>
        <v>0</v>
      </c>
      <c r="H229" s="51">
        <f t="shared" ref="H229:H258" si="61">IF(F229&gt;0,D229/AG229,0)</f>
        <v>0</v>
      </c>
      <c r="I229" s="52">
        <f t="shared" ref="I229:I258" si="62">F229*D229/AG229</f>
        <v>0</v>
      </c>
      <c r="J229" s="17">
        <f t="shared" ref="J229:J258" si="63">I229*AI229</f>
        <v>0</v>
      </c>
      <c r="K229" s="13">
        <f>J229*60*24*'Metric Summary'!$A$14</f>
        <v>0</v>
      </c>
      <c r="L229" s="52">
        <f>D229*F229*AJ229*AK229*'Metric Summary'!$A$15</f>
        <v>0</v>
      </c>
      <c r="M229" s="52">
        <f>D229*F229*AJ229*AK229*'Metric Summary'!$A$15*'Metric Summary'!$A$17</f>
        <v>0</v>
      </c>
      <c r="N229" s="13">
        <f>L229*24*'Metric Summary'!$A$16+M229*'Metric Summary'!$A$18</f>
        <v>0</v>
      </c>
      <c r="AE229" t="s">
        <v>2021</v>
      </c>
      <c r="AF229" t="s">
        <v>171</v>
      </c>
      <c r="AG229">
        <v>1</v>
      </c>
      <c r="AH229">
        <v>5</v>
      </c>
      <c r="AI229">
        <v>1</v>
      </c>
      <c r="AL229">
        <v>172</v>
      </c>
      <c r="AM229">
        <v>160</v>
      </c>
      <c r="AN229" s="22"/>
      <c r="AO229" s="18">
        <f>250+19*AH229+D229*(23+(AL229-AM229)+AM229*(1-IF(AN229&gt;0,AN229,'Metric Summary'!$AG$2)))</f>
        <v>444</v>
      </c>
      <c r="AP229">
        <f t="shared" ref="AP229:AP258" si="64">F229*AI229*IF(D229&gt;0,1,0)</f>
        <v>0</v>
      </c>
      <c r="AQ229">
        <f t="shared" ref="AQ229:AQ258" si="65">F229*AI229*D229</f>
        <v>0</v>
      </c>
    </row>
    <row r="230" spans="1:43" x14ac:dyDescent="0.2">
      <c r="A230" s="1" t="s">
        <v>1935</v>
      </c>
      <c r="B230" s="1" t="s">
        <v>1921</v>
      </c>
      <c r="C230" s="1" t="s">
        <v>1992</v>
      </c>
      <c r="D230" s="15">
        <v>10</v>
      </c>
      <c r="E230" s="6"/>
      <c r="F230" s="3">
        <f>'Metric Summary'!C$38</f>
        <v>0</v>
      </c>
      <c r="G230" s="4">
        <f t="shared" si="60"/>
        <v>0</v>
      </c>
      <c r="H230" s="51">
        <f t="shared" si="61"/>
        <v>0</v>
      </c>
      <c r="I230" s="52">
        <f t="shared" si="62"/>
        <v>0</v>
      </c>
      <c r="J230" s="17">
        <f t="shared" si="63"/>
        <v>0</v>
      </c>
      <c r="K230" s="13">
        <f>J230*60*24*'Metric Summary'!$A$14</f>
        <v>0</v>
      </c>
      <c r="L230" s="52">
        <f>D230*F230*AJ230*AK230*'Metric Summary'!$A$15</f>
        <v>0</v>
      </c>
      <c r="M230" s="52">
        <f>D230*F230*AJ230*AK230*'Metric Summary'!$A$15*'Metric Summary'!$A$17</f>
        <v>0</v>
      </c>
      <c r="N230" s="13">
        <f>L230*24*'Metric Summary'!$A$16+M230*'Metric Summary'!$A$18</f>
        <v>0</v>
      </c>
      <c r="AE230" t="s">
        <v>2022</v>
      </c>
      <c r="AF230" t="s">
        <v>171</v>
      </c>
      <c r="AG230">
        <v>1</v>
      </c>
      <c r="AH230">
        <v>8</v>
      </c>
      <c r="AI230">
        <v>0</v>
      </c>
      <c r="AL230">
        <v>680</v>
      </c>
      <c r="AM230">
        <v>672</v>
      </c>
      <c r="AN230" s="22"/>
      <c r="AO230" s="18">
        <f>250+19*AH230+D230*(23+(AL230-AM230)+AM230*(1-IF(AN230&gt;0,AN230,'Metric Summary'!$AG$2)))</f>
        <v>3400</v>
      </c>
      <c r="AP230">
        <f t="shared" si="64"/>
        <v>0</v>
      </c>
      <c r="AQ230">
        <f t="shared" si="65"/>
        <v>0</v>
      </c>
    </row>
    <row r="231" spans="1:43" x14ac:dyDescent="0.2">
      <c r="A231" s="1" t="s">
        <v>1935</v>
      </c>
      <c r="B231" s="1" t="s">
        <v>1921</v>
      </c>
      <c r="C231" s="1" t="s">
        <v>1993</v>
      </c>
      <c r="D231" s="15">
        <v>4</v>
      </c>
      <c r="E231" s="6"/>
      <c r="F231" s="3">
        <f>'Metric Summary'!C$38</f>
        <v>0</v>
      </c>
      <c r="G231" s="4">
        <f t="shared" si="60"/>
        <v>0</v>
      </c>
      <c r="H231" s="51">
        <f t="shared" si="61"/>
        <v>0</v>
      </c>
      <c r="I231" s="52">
        <f t="shared" si="62"/>
        <v>0</v>
      </c>
      <c r="J231" s="17">
        <f t="shared" si="63"/>
        <v>0</v>
      </c>
      <c r="K231" s="13">
        <f>J231*60*24*'Metric Summary'!$A$14</f>
        <v>0</v>
      </c>
      <c r="L231" s="52">
        <f>D231*F231*AJ231*AK231*'Metric Summary'!$A$15</f>
        <v>0</v>
      </c>
      <c r="M231" s="52">
        <f>D231*F231*AJ231*AK231*'Metric Summary'!$A$15*'Metric Summary'!$A$17</f>
        <v>0</v>
      </c>
      <c r="N231" s="13">
        <f>L231*24*'Metric Summary'!$A$16+M231*'Metric Summary'!$A$18</f>
        <v>0</v>
      </c>
      <c r="AE231" t="s">
        <v>2023</v>
      </c>
      <c r="AF231" t="s">
        <v>171</v>
      </c>
      <c r="AG231">
        <v>1</v>
      </c>
      <c r="AH231">
        <v>12</v>
      </c>
      <c r="AI231">
        <v>4</v>
      </c>
      <c r="AL231">
        <v>612</v>
      </c>
      <c r="AM231">
        <v>544</v>
      </c>
      <c r="AN231" s="22"/>
      <c r="AO231" s="18">
        <f>250+19*AH231+D231*(23+(AL231-AM231)+AM231*(1-IF(AN231&gt;0,AN231,'Metric Summary'!$AG$2)))</f>
        <v>1712.4</v>
      </c>
      <c r="AP231">
        <f t="shared" si="64"/>
        <v>0</v>
      </c>
      <c r="AQ231">
        <f t="shared" si="65"/>
        <v>0</v>
      </c>
    </row>
    <row r="232" spans="1:43" x14ac:dyDescent="0.2">
      <c r="A232" s="1" t="s">
        <v>1935</v>
      </c>
      <c r="B232" s="1" t="s">
        <v>1921</v>
      </c>
      <c r="C232" s="1" t="s">
        <v>1994</v>
      </c>
      <c r="D232" s="15">
        <v>1</v>
      </c>
      <c r="E232" s="6" t="str">
        <f>IF(AF232="S","Always one row per interval","")</f>
        <v>Always one row per interval</v>
      </c>
      <c r="F232" s="3">
        <f>'Metric Summary'!C$38</f>
        <v>0</v>
      </c>
      <c r="G232" s="4">
        <f t="shared" si="60"/>
        <v>0</v>
      </c>
      <c r="H232" s="51">
        <f t="shared" si="61"/>
        <v>0</v>
      </c>
      <c r="I232" s="52">
        <f t="shared" si="62"/>
        <v>0</v>
      </c>
      <c r="J232" s="17">
        <f t="shared" si="63"/>
        <v>0</v>
      </c>
      <c r="K232" s="13">
        <f>J232*60*24*'Metric Summary'!$A$14</f>
        <v>0</v>
      </c>
      <c r="L232" s="52">
        <f>D232*F232*AJ232*AK232*'Metric Summary'!$A$15</f>
        <v>0</v>
      </c>
      <c r="M232" s="52">
        <f>D232*F232*AJ232*AK232*'Metric Summary'!$A$15*'Metric Summary'!$A$17</f>
        <v>0</v>
      </c>
      <c r="N232" s="13">
        <f>L232*24*'Metric Summary'!$A$16+M232*'Metric Summary'!$A$18</f>
        <v>0</v>
      </c>
      <c r="AE232" t="s">
        <v>2024</v>
      </c>
      <c r="AF232" t="s">
        <v>170</v>
      </c>
      <c r="AG232">
        <v>1</v>
      </c>
      <c r="AH232">
        <v>6</v>
      </c>
      <c r="AI232">
        <v>1</v>
      </c>
      <c r="AL232">
        <v>302</v>
      </c>
      <c r="AM232">
        <v>288</v>
      </c>
      <c r="AN232" s="22"/>
      <c r="AO232" s="18">
        <f>250+19*AH232+D232*(23+(AL232-AM232)+AM232*(1-IF(AN232&gt;0,AN232,'Metric Summary'!$AG$2)))</f>
        <v>516.20000000000005</v>
      </c>
      <c r="AP232">
        <f t="shared" si="64"/>
        <v>0</v>
      </c>
      <c r="AQ232">
        <f t="shared" si="65"/>
        <v>0</v>
      </c>
    </row>
    <row r="233" spans="1:43" x14ac:dyDescent="0.2">
      <c r="A233" s="1" t="s">
        <v>1935</v>
      </c>
      <c r="B233" s="1" t="s">
        <v>1921</v>
      </c>
      <c r="C233" s="1" t="s">
        <v>1995</v>
      </c>
      <c r="D233" s="15">
        <v>1</v>
      </c>
      <c r="E233" s="6"/>
      <c r="F233" s="3">
        <f>'Metric Summary'!C$38</f>
        <v>0</v>
      </c>
      <c r="G233" s="4">
        <f t="shared" si="60"/>
        <v>0</v>
      </c>
      <c r="H233" s="51">
        <f t="shared" si="61"/>
        <v>0</v>
      </c>
      <c r="I233" s="52">
        <f t="shared" si="62"/>
        <v>0</v>
      </c>
      <c r="J233" s="17">
        <f t="shared" si="63"/>
        <v>0</v>
      </c>
      <c r="K233" s="13">
        <f>J233*60*24*'Metric Summary'!$A$14</f>
        <v>0</v>
      </c>
      <c r="L233" s="52">
        <f>D233*F233*AJ233*AK233*'Metric Summary'!$A$15</f>
        <v>0</v>
      </c>
      <c r="M233" s="52">
        <f>D233*F233*AJ233*AK233*'Metric Summary'!$A$15*'Metric Summary'!$A$17</f>
        <v>0</v>
      </c>
      <c r="N233" s="13">
        <f>L233*24*'Metric Summary'!$A$16+M233*'Metric Summary'!$A$18</f>
        <v>0</v>
      </c>
      <c r="AE233" t="s">
        <v>2025</v>
      </c>
      <c r="AF233" t="s">
        <v>171</v>
      </c>
      <c r="AG233">
        <v>1</v>
      </c>
      <c r="AH233">
        <v>4</v>
      </c>
      <c r="AI233">
        <v>1</v>
      </c>
      <c r="AL233">
        <v>180</v>
      </c>
      <c r="AM233">
        <v>160</v>
      </c>
      <c r="AN233" s="22"/>
      <c r="AO233" s="18">
        <f>250+19*AH233+D233*(23+(AL233-AM233)+AM233*(1-IF(AN233&gt;0,AN233,'Metric Summary'!$AG$2)))</f>
        <v>433</v>
      </c>
      <c r="AP233">
        <f t="shared" si="64"/>
        <v>0</v>
      </c>
      <c r="AQ233">
        <f t="shared" si="65"/>
        <v>0</v>
      </c>
    </row>
    <row r="234" spans="1:43" x14ac:dyDescent="0.2">
      <c r="A234" s="1" t="s">
        <v>1935</v>
      </c>
      <c r="B234" s="1" t="s">
        <v>1921</v>
      </c>
      <c r="C234" s="1" t="s">
        <v>1996</v>
      </c>
      <c r="D234" s="15">
        <v>1</v>
      </c>
      <c r="E234" s="6"/>
      <c r="F234" s="3">
        <f>'Metric Summary'!C$38</f>
        <v>0</v>
      </c>
      <c r="G234" s="4">
        <f t="shared" si="60"/>
        <v>0</v>
      </c>
      <c r="H234" s="51">
        <f t="shared" si="61"/>
        <v>0</v>
      </c>
      <c r="I234" s="52">
        <f t="shared" si="62"/>
        <v>0</v>
      </c>
      <c r="J234" s="17">
        <f t="shared" si="63"/>
        <v>0</v>
      </c>
      <c r="K234" s="13">
        <f>J234*60*24*'Metric Summary'!$A$14</f>
        <v>0</v>
      </c>
      <c r="L234" s="52">
        <f>D234*F234*AJ234*AK234*'Metric Summary'!$A$15</f>
        <v>0</v>
      </c>
      <c r="M234" s="52">
        <f>D234*F234*AJ234*AK234*'Metric Summary'!$A$15*'Metric Summary'!$A$17</f>
        <v>0</v>
      </c>
      <c r="N234" s="13">
        <f>L234*24*'Metric Summary'!$A$16+M234*'Metric Summary'!$A$18</f>
        <v>0</v>
      </c>
      <c r="AE234" t="s">
        <v>2026</v>
      </c>
      <c r="AF234" t="s">
        <v>171</v>
      </c>
      <c r="AG234">
        <v>1</v>
      </c>
      <c r="AH234">
        <v>4</v>
      </c>
      <c r="AI234">
        <v>1</v>
      </c>
      <c r="AL234">
        <v>168</v>
      </c>
      <c r="AM234">
        <v>160</v>
      </c>
      <c r="AN234" s="22"/>
      <c r="AO234" s="18">
        <f>250+19*AH234+D234*(23+(AL234-AM234)+AM234*(1-IF(AN234&gt;0,AN234,'Metric Summary'!$AG$2)))</f>
        <v>421</v>
      </c>
      <c r="AP234">
        <f t="shared" si="64"/>
        <v>0</v>
      </c>
      <c r="AQ234">
        <f t="shared" si="65"/>
        <v>0</v>
      </c>
    </row>
    <row r="235" spans="1:43" x14ac:dyDescent="0.2">
      <c r="A235" s="1" t="s">
        <v>1935</v>
      </c>
      <c r="B235" s="1" t="s">
        <v>1921</v>
      </c>
      <c r="C235" s="1" t="s">
        <v>1997</v>
      </c>
      <c r="D235" s="15">
        <v>1</v>
      </c>
      <c r="E235" s="6"/>
      <c r="F235" s="3">
        <f>'Metric Summary'!C$38</f>
        <v>0</v>
      </c>
      <c r="G235" s="4">
        <f t="shared" si="60"/>
        <v>0</v>
      </c>
      <c r="H235" s="51">
        <f t="shared" si="61"/>
        <v>0</v>
      </c>
      <c r="I235" s="52">
        <f t="shared" si="62"/>
        <v>0</v>
      </c>
      <c r="J235" s="17">
        <f t="shared" si="63"/>
        <v>0</v>
      </c>
      <c r="K235" s="13">
        <f>J235*60*24*'Metric Summary'!$A$14</f>
        <v>0</v>
      </c>
      <c r="L235" s="52">
        <f>D235*F235*AJ235*AK235*'Metric Summary'!$A$15</f>
        <v>0</v>
      </c>
      <c r="M235" s="52">
        <f>D235*F235*AJ235*AK235*'Metric Summary'!$A$15*'Metric Summary'!$A$17</f>
        <v>0</v>
      </c>
      <c r="N235" s="13">
        <f>L235*24*'Metric Summary'!$A$16+M235*'Metric Summary'!$A$18</f>
        <v>0</v>
      </c>
      <c r="AE235" t="s">
        <v>2027</v>
      </c>
      <c r="AF235" t="s">
        <v>171</v>
      </c>
      <c r="AG235">
        <v>1</v>
      </c>
      <c r="AH235">
        <v>34</v>
      </c>
      <c r="AI235">
        <v>22</v>
      </c>
      <c r="AL235">
        <v>666</v>
      </c>
      <c r="AM235">
        <v>480</v>
      </c>
      <c r="AN235" s="22"/>
      <c r="AO235" s="18">
        <f>250+19*AH235+D235*(23+(AL235-AM235)+AM235*(1-IF(AN235&gt;0,AN235,'Metric Summary'!$AG$2)))</f>
        <v>1297</v>
      </c>
      <c r="AP235">
        <f t="shared" si="64"/>
        <v>0</v>
      </c>
      <c r="AQ235">
        <f t="shared" si="65"/>
        <v>0</v>
      </c>
    </row>
    <row r="236" spans="1:43" x14ac:dyDescent="0.2">
      <c r="A236" s="1" t="s">
        <v>1935</v>
      </c>
      <c r="B236" s="1" t="s">
        <v>1921</v>
      </c>
      <c r="C236" s="1" t="s">
        <v>1998</v>
      </c>
      <c r="D236" s="15">
        <v>1</v>
      </c>
      <c r="E236" s="6"/>
      <c r="F236" s="3">
        <f>'Metric Summary'!C$38</f>
        <v>0</v>
      </c>
      <c r="G236" s="4">
        <f t="shared" si="60"/>
        <v>0</v>
      </c>
      <c r="H236" s="51">
        <f t="shared" si="61"/>
        <v>0</v>
      </c>
      <c r="I236" s="52">
        <f t="shared" si="62"/>
        <v>0</v>
      </c>
      <c r="J236" s="17">
        <f t="shared" si="63"/>
        <v>0</v>
      </c>
      <c r="K236" s="13">
        <f>J236*60*24*'Metric Summary'!$A$14</f>
        <v>0</v>
      </c>
      <c r="L236" s="52">
        <f>D236*F236*AJ236*AK236*'Metric Summary'!$A$15</f>
        <v>0</v>
      </c>
      <c r="M236" s="52">
        <f>D236*F236*AJ236*AK236*'Metric Summary'!$A$15*'Metric Summary'!$A$17</f>
        <v>0</v>
      </c>
      <c r="N236" s="13">
        <f>L236*24*'Metric Summary'!$A$16+M236*'Metric Summary'!$A$18</f>
        <v>0</v>
      </c>
      <c r="AE236" t="s">
        <v>2028</v>
      </c>
      <c r="AF236" t="s">
        <v>171</v>
      </c>
      <c r="AG236">
        <v>1</v>
      </c>
      <c r="AH236">
        <v>30</v>
      </c>
      <c r="AI236">
        <v>1</v>
      </c>
      <c r="AL236">
        <v>3700</v>
      </c>
      <c r="AM236">
        <v>3633</v>
      </c>
      <c r="AN236" s="22"/>
      <c r="AO236" s="18">
        <f>250+19*AH236+D236*(23+(AL236-AM236)+AM236*(1-IF(AN236&gt;0,AN236,'Metric Summary'!$AG$2)))</f>
        <v>2363.1999999999998</v>
      </c>
      <c r="AP236">
        <f t="shared" si="64"/>
        <v>0</v>
      </c>
      <c r="AQ236">
        <f t="shared" si="65"/>
        <v>0</v>
      </c>
    </row>
    <row r="237" spans="1:43" x14ac:dyDescent="0.2">
      <c r="A237" s="1" t="s">
        <v>1935</v>
      </c>
      <c r="B237" s="1" t="s">
        <v>1921</v>
      </c>
      <c r="C237" s="1" t="s">
        <v>1999</v>
      </c>
      <c r="D237" s="15">
        <v>1</v>
      </c>
      <c r="E237" s="6"/>
      <c r="F237" s="3">
        <f>'Metric Summary'!C$38</f>
        <v>0</v>
      </c>
      <c r="G237" s="4">
        <f t="shared" si="60"/>
        <v>0</v>
      </c>
      <c r="H237" s="51">
        <f t="shared" si="61"/>
        <v>0</v>
      </c>
      <c r="I237" s="52">
        <f t="shared" si="62"/>
        <v>0</v>
      </c>
      <c r="J237" s="17">
        <f t="shared" si="63"/>
        <v>0</v>
      </c>
      <c r="K237" s="13">
        <f>J237*60*24*'Metric Summary'!$A$14</f>
        <v>0</v>
      </c>
      <c r="L237" s="52">
        <f>D237*F237*AJ237*AK237*'Metric Summary'!$A$15</f>
        <v>0</v>
      </c>
      <c r="M237" s="52">
        <f>D237*F237*AJ237*AK237*'Metric Summary'!$A$15*'Metric Summary'!$A$17</f>
        <v>0</v>
      </c>
      <c r="N237" s="13">
        <f>L237*24*'Metric Summary'!$A$16+M237*'Metric Summary'!$A$18</f>
        <v>0</v>
      </c>
      <c r="AE237" t="s">
        <v>2029</v>
      </c>
      <c r="AF237" t="s">
        <v>171</v>
      </c>
      <c r="AG237">
        <v>1</v>
      </c>
      <c r="AH237">
        <v>45</v>
      </c>
      <c r="AI237">
        <v>22</v>
      </c>
      <c r="AL237">
        <v>3049</v>
      </c>
      <c r="AM237">
        <v>2816</v>
      </c>
      <c r="AN237" s="22"/>
      <c r="AO237" s="18">
        <f>250+19*AH237+D237*(23+(AL237-AM237)+AM237*(1-IF(AN237&gt;0,AN237,'Metric Summary'!$AG$2)))</f>
        <v>2487.4</v>
      </c>
      <c r="AP237">
        <f t="shared" si="64"/>
        <v>0</v>
      </c>
      <c r="AQ237">
        <f t="shared" si="65"/>
        <v>0</v>
      </c>
    </row>
    <row r="238" spans="1:43" x14ac:dyDescent="0.2">
      <c r="A238" s="1" t="s">
        <v>1935</v>
      </c>
      <c r="B238" s="1" t="s">
        <v>1921</v>
      </c>
      <c r="C238" s="1" t="s">
        <v>2000</v>
      </c>
      <c r="D238" s="15">
        <v>1</v>
      </c>
      <c r="E238" s="6"/>
      <c r="F238" s="3">
        <f>'Metric Summary'!C$38</f>
        <v>0</v>
      </c>
      <c r="G238" s="4">
        <f t="shared" si="60"/>
        <v>0</v>
      </c>
      <c r="H238" s="51">
        <f t="shared" si="61"/>
        <v>0</v>
      </c>
      <c r="I238" s="52">
        <f t="shared" si="62"/>
        <v>0</v>
      </c>
      <c r="J238" s="17">
        <f t="shared" si="63"/>
        <v>0</v>
      </c>
      <c r="K238" s="13">
        <f>J238*60*24*'Metric Summary'!$A$14</f>
        <v>0</v>
      </c>
      <c r="L238" s="52">
        <f>D238*F238*AJ238*AK238*'Metric Summary'!$A$15</f>
        <v>0</v>
      </c>
      <c r="M238" s="52">
        <f>D238*F238*AJ238*AK238*'Metric Summary'!$A$15*'Metric Summary'!$A$17</f>
        <v>0</v>
      </c>
      <c r="N238" s="13">
        <f>L238*24*'Metric Summary'!$A$16+M238*'Metric Summary'!$A$18</f>
        <v>0</v>
      </c>
      <c r="AE238" t="s">
        <v>2030</v>
      </c>
      <c r="AF238" t="s">
        <v>171</v>
      </c>
      <c r="AG238">
        <v>1</v>
      </c>
      <c r="AH238">
        <v>7</v>
      </c>
      <c r="AI238">
        <v>0</v>
      </c>
      <c r="AL238">
        <v>423</v>
      </c>
      <c r="AM238">
        <v>416</v>
      </c>
      <c r="AN238" s="22"/>
      <c r="AO238" s="18">
        <f>250+19*AH238+D238*(23+(AL238-AM238)+AM238*(1-IF(AN238&gt;0,AN238,'Metric Summary'!$AG$2)))</f>
        <v>579.4</v>
      </c>
      <c r="AP238">
        <f t="shared" si="64"/>
        <v>0</v>
      </c>
      <c r="AQ238">
        <f t="shared" si="65"/>
        <v>0</v>
      </c>
    </row>
    <row r="239" spans="1:43" x14ac:dyDescent="0.2">
      <c r="A239" s="1" t="s">
        <v>1935</v>
      </c>
      <c r="B239" s="1" t="s">
        <v>1921</v>
      </c>
      <c r="C239" s="1" t="s">
        <v>2001</v>
      </c>
      <c r="D239" s="15">
        <v>1</v>
      </c>
      <c r="E239" s="6"/>
      <c r="F239" s="3">
        <f>'Metric Summary'!C$38</f>
        <v>0</v>
      </c>
      <c r="G239" s="4">
        <f t="shared" si="60"/>
        <v>0</v>
      </c>
      <c r="H239" s="51">
        <f t="shared" si="61"/>
        <v>0</v>
      </c>
      <c r="I239" s="52">
        <f t="shared" si="62"/>
        <v>0</v>
      </c>
      <c r="J239" s="17">
        <f t="shared" si="63"/>
        <v>0</v>
      </c>
      <c r="K239" s="13">
        <f>J239*60*24*'Metric Summary'!$A$14</f>
        <v>0</v>
      </c>
      <c r="L239" s="52">
        <f>D239*F239*AJ239*AK239*'Metric Summary'!$A$15</f>
        <v>0</v>
      </c>
      <c r="M239" s="52">
        <f>D239*F239*AJ239*AK239*'Metric Summary'!$A$15*'Metric Summary'!$A$17</f>
        <v>0</v>
      </c>
      <c r="N239" s="13">
        <f>L239*24*'Metric Summary'!$A$16+M239*'Metric Summary'!$A$18</f>
        <v>0</v>
      </c>
      <c r="AE239" t="s">
        <v>2031</v>
      </c>
      <c r="AF239" t="s">
        <v>171</v>
      </c>
      <c r="AG239">
        <v>1</v>
      </c>
      <c r="AH239">
        <v>8</v>
      </c>
      <c r="AI239">
        <v>1</v>
      </c>
      <c r="AL239">
        <v>1392</v>
      </c>
      <c r="AM239">
        <v>1376</v>
      </c>
      <c r="AN239" s="22"/>
      <c r="AO239" s="18">
        <f>250+19*AH239+D239*(23+(AL239-AM239)+AM239*(1-IF(AN239&gt;0,AN239,'Metric Summary'!$AG$2)))</f>
        <v>991.4</v>
      </c>
      <c r="AP239">
        <f t="shared" si="64"/>
        <v>0</v>
      </c>
      <c r="AQ239">
        <f t="shared" si="65"/>
        <v>0</v>
      </c>
    </row>
    <row r="240" spans="1:43" x14ac:dyDescent="0.2">
      <c r="A240" s="1" t="s">
        <v>1935</v>
      </c>
      <c r="B240" s="1" t="s">
        <v>1921</v>
      </c>
      <c r="C240" s="1" t="s">
        <v>2002</v>
      </c>
      <c r="D240" s="15">
        <v>1</v>
      </c>
      <c r="E240" s="6"/>
      <c r="F240" s="3">
        <f>'Metric Summary'!C$38</f>
        <v>0</v>
      </c>
      <c r="G240" s="4">
        <f t="shared" si="60"/>
        <v>0</v>
      </c>
      <c r="H240" s="51">
        <f t="shared" si="61"/>
        <v>0</v>
      </c>
      <c r="I240" s="52">
        <f t="shared" si="62"/>
        <v>0</v>
      </c>
      <c r="J240" s="17">
        <f t="shared" si="63"/>
        <v>0</v>
      </c>
      <c r="K240" s="13">
        <f>J240*60*24*'Metric Summary'!$A$14</f>
        <v>0</v>
      </c>
      <c r="L240" s="52">
        <f>D240*F240*AJ240*AK240*'Metric Summary'!$A$15</f>
        <v>0</v>
      </c>
      <c r="M240" s="52">
        <f>D240*F240*AJ240*AK240*'Metric Summary'!$A$15*'Metric Summary'!$A$17</f>
        <v>0</v>
      </c>
      <c r="N240" s="13">
        <f>L240*24*'Metric Summary'!$A$16+M240*'Metric Summary'!$A$18</f>
        <v>0</v>
      </c>
      <c r="AE240" t="s">
        <v>2032</v>
      </c>
      <c r="AF240" t="s">
        <v>171</v>
      </c>
      <c r="AG240">
        <v>1</v>
      </c>
      <c r="AH240">
        <v>8</v>
      </c>
      <c r="AI240">
        <v>3</v>
      </c>
      <c r="AL240">
        <v>316</v>
      </c>
      <c r="AM240">
        <v>288</v>
      </c>
      <c r="AN240" s="22"/>
      <c r="AO240" s="18">
        <f>250+19*AH240+D240*(23+(AL240-AM240)+AM240*(1-IF(AN240&gt;0,AN240,'Metric Summary'!$AG$2)))</f>
        <v>568.20000000000005</v>
      </c>
      <c r="AP240">
        <f t="shared" si="64"/>
        <v>0</v>
      </c>
      <c r="AQ240">
        <f t="shared" si="65"/>
        <v>0</v>
      </c>
    </row>
    <row r="241" spans="1:43" x14ac:dyDescent="0.2">
      <c r="A241" s="1" t="s">
        <v>1935</v>
      </c>
      <c r="B241" s="1" t="s">
        <v>1921</v>
      </c>
      <c r="C241" s="1" t="s">
        <v>2003</v>
      </c>
      <c r="D241" s="15">
        <v>1</v>
      </c>
      <c r="E241" s="6"/>
      <c r="F241" s="3">
        <f>'Metric Summary'!C$38</f>
        <v>0</v>
      </c>
      <c r="G241" s="4">
        <f t="shared" si="60"/>
        <v>0</v>
      </c>
      <c r="H241" s="51">
        <f t="shared" si="61"/>
        <v>0</v>
      </c>
      <c r="I241" s="52">
        <f t="shared" si="62"/>
        <v>0</v>
      </c>
      <c r="J241" s="17">
        <f t="shared" si="63"/>
        <v>0</v>
      </c>
      <c r="K241" s="13">
        <f>J241*60*24*'Metric Summary'!$A$14</f>
        <v>0</v>
      </c>
      <c r="L241" s="52">
        <f>D241*F241*AJ241*AK241*'Metric Summary'!$A$15</f>
        <v>0</v>
      </c>
      <c r="M241" s="52">
        <f>D241*F241*AJ241*AK241*'Metric Summary'!$A$15*'Metric Summary'!$A$17</f>
        <v>0</v>
      </c>
      <c r="N241" s="13">
        <f>L241*24*'Metric Summary'!$A$16+M241*'Metric Summary'!$A$18</f>
        <v>0</v>
      </c>
      <c r="AE241" t="s">
        <v>2033</v>
      </c>
      <c r="AF241" t="s">
        <v>171</v>
      </c>
      <c r="AG241">
        <v>1</v>
      </c>
      <c r="AH241">
        <v>8</v>
      </c>
      <c r="AI241">
        <v>1</v>
      </c>
      <c r="AL241">
        <v>1392</v>
      </c>
      <c r="AM241">
        <v>1376</v>
      </c>
      <c r="AN241" s="22"/>
      <c r="AO241" s="18">
        <f>250+19*AH241+D241*(23+(AL241-AM241)+AM241*(1-IF(AN241&gt;0,AN241,'Metric Summary'!$AG$2)))</f>
        <v>991.4</v>
      </c>
      <c r="AP241">
        <f t="shared" si="64"/>
        <v>0</v>
      </c>
      <c r="AQ241">
        <f t="shared" si="65"/>
        <v>0</v>
      </c>
    </row>
    <row r="242" spans="1:43" x14ac:dyDescent="0.2">
      <c r="A242" s="1" t="s">
        <v>1935</v>
      </c>
      <c r="B242" s="1" t="s">
        <v>1921</v>
      </c>
      <c r="C242" s="1" t="s">
        <v>2004</v>
      </c>
      <c r="D242" s="15">
        <v>1</v>
      </c>
      <c r="E242" s="6"/>
      <c r="F242" s="3">
        <f>'Metric Summary'!C$38</f>
        <v>0</v>
      </c>
      <c r="G242" s="4">
        <f t="shared" si="60"/>
        <v>0</v>
      </c>
      <c r="H242" s="51">
        <f t="shared" si="61"/>
        <v>0</v>
      </c>
      <c r="I242" s="52">
        <f t="shared" si="62"/>
        <v>0</v>
      </c>
      <c r="J242" s="17">
        <f t="shared" si="63"/>
        <v>0</v>
      </c>
      <c r="K242" s="13">
        <f>J242*60*24*'Metric Summary'!$A$14</f>
        <v>0</v>
      </c>
      <c r="L242" s="52">
        <f>D242*F242*AJ242*AK242*'Metric Summary'!$A$15</f>
        <v>0</v>
      </c>
      <c r="M242" s="52">
        <f>D242*F242*AJ242*AK242*'Metric Summary'!$A$15*'Metric Summary'!$A$17</f>
        <v>0</v>
      </c>
      <c r="N242" s="13">
        <f>L242*24*'Metric Summary'!$A$16+M242*'Metric Summary'!$A$18</f>
        <v>0</v>
      </c>
      <c r="AE242" t="s">
        <v>2034</v>
      </c>
      <c r="AF242" t="s">
        <v>171</v>
      </c>
      <c r="AG242">
        <v>1</v>
      </c>
      <c r="AH242">
        <v>8</v>
      </c>
      <c r="AI242">
        <v>2</v>
      </c>
      <c r="AL242">
        <v>376</v>
      </c>
      <c r="AM242">
        <v>352</v>
      </c>
      <c r="AN242" s="22"/>
      <c r="AO242" s="18">
        <f>250+19*AH242+D242*(23+(AL242-AM242)+AM242*(1-IF(AN242&gt;0,AN242,'Metric Summary'!$AG$2)))</f>
        <v>589.79999999999995</v>
      </c>
      <c r="AP242">
        <f t="shared" si="64"/>
        <v>0</v>
      </c>
      <c r="AQ242">
        <f t="shared" si="65"/>
        <v>0</v>
      </c>
    </row>
    <row r="243" spans="1:43" x14ac:dyDescent="0.2">
      <c r="A243" s="1" t="s">
        <v>1935</v>
      </c>
      <c r="B243" s="1" t="s">
        <v>1921</v>
      </c>
      <c r="C243" s="1" t="s">
        <v>2005</v>
      </c>
      <c r="D243" s="15">
        <v>1</v>
      </c>
      <c r="E243" s="6" t="str">
        <f>IF(AF243="S","Always one row per interval","")</f>
        <v>Always one row per interval</v>
      </c>
      <c r="F243" s="3">
        <f>'Metric Summary'!C$38</f>
        <v>0</v>
      </c>
      <c r="G243" s="4">
        <f t="shared" si="60"/>
        <v>0</v>
      </c>
      <c r="H243" s="51">
        <f t="shared" si="61"/>
        <v>0</v>
      </c>
      <c r="I243" s="52">
        <f t="shared" si="62"/>
        <v>0</v>
      </c>
      <c r="J243" s="17">
        <f t="shared" si="63"/>
        <v>0</v>
      </c>
      <c r="K243" s="13">
        <f>J243*60*24*'Metric Summary'!$A$14</f>
        <v>0</v>
      </c>
      <c r="L243" s="52">
        <f>D243*F243*AJ243*AK243*'Metric Summary'!$A$15</f>
        <v>0</v>
      </c>
      <c r="M243" s="52">
        <f>D243*F243*AJ243*AK243*'Metric Summary'!$A$15*'Metric Summary'!$A$17</f>
        <v>0</v>
      </c>
      <c r="N243" s="13">
        <f>L243*24*'Metric Summary'!$A$16+M243*'Metric Summary'!$A$18</f>
        <v>0</v>
      </c>
      <c r="AE243" t="s">
        <v>2035</v>
      </c>
      <c r="AF243" t="s">
        <v>170</v>
      </c>
      <c r="AG243">
        <v>1</v>
      </c>
      <c r="AH243">
        <v>9</v>
      </c>
      <c r="AI243">
        <v>4</v>
      </c>
      <c r="AL243">
        <v>329</v>
      </c>
      <c r="AM243">
        <v>288</v>
      </c>
      <c r="AN243" s="22"/>
      <c r="AO243" s="18">
        <f>250+19*AH243+D243*(23+(AL243-AM243)+AM243*(1-IF(AN243&gt;0,AN243,'Metric Summary'!$AG$2)))</f>
        <v>600.20000000000005</v>
      </c>
      <c r="AP243">
        <f t="shared" si="64"/>
        <v>0</v>
      </c>
      <c r="AQ243">
        <f t="shared" si="65"/>
        <v>0</v>
      </c>
    </row>
    <row r="244" spans="1:43" x14ac:dyDescent="0.2">
      <c r="A244" s="1" t="s">
        <v>1935</v>
      </c>
      <c r="B244" s="1" t="s">
        <v>1921</v>
      </c>
      <c r="C244" s="1" t="s">
        <v>2006</v>
      </c>
      <c r="D244" s="15">
        <v>0</v>
      </c>
      <c r="E244" s="6"/>
      <c r="F244" s="3">
        <f>'Metric Summary'!C$38</f>
        <v>0</v>
      </c>
      <c r="G244" s="4">
        <f t="shared" si="60"/>
        <v>0</v>
      </c>
      <c r="H244" s="51">
        <f t="shared" si="61"/>
        <v>0</v>
      </c>
      <c r="I244" s="52">
        <f t="shared" si="62"/>
        <v>0</v>
      </c>
      <c r="J244" s="17">
        <f t="shared" si="63"/>
        <v>0</v>
      </c>
      <c r="K244" s="13">
        <f>J244*60*24*'Metric Summary'!$A$14</f>
        <v>0</v>
      </c>
      <c r="L244" s="52">
        <f>D244*F244*AJ244*AK244*'Metric Summary'!$A$15</f>
        <v>0</v>
      </c>
      <c r="M244" s="52">
        <f>D244*F244*AJ244*AK244*'Metric Summary'!$A$15*'Metric Summary'!$A$17</f>
        <v>0</v>
      </c>
      <c r="N244" s="13">
        <f>L244*24*'Metric Summary'!$A$16+M244*'Metric Summary'!$A$18</f>
        <v>0</v>
      </c>
      <c r="AE244" t="s">
        <v>2036</v>
      </c>
      <c r="AF244" t="s">
        <v>171</v>
      </c>
      <c r="AG244">
        <v>1</v>
      </c>
      <c r="AH244">
        <v>9</v>
      </c>
      <c r="AI244">
        <v>0</v>
      </c>
      <c r="AL244">
        <v>495</v>
      </c>
      <c r="AM244">
        <v>486</v>
      </c>
      <c r="AN244" s="22"/>
      <c r="AO244" s="18">
        <f>250+19*AH244+D244*(23+(AL244-AM244)+AM244*(1-IF(AN244&gt;0,AN244,'Metric Summary'!$AG$2)))</f>
        <v>421</v>
      </c>
      <c r="AP244">
        <f t="shared" si="64"/>
        <v>0</v>
      </c>
      <c r="AQ244">
        <f t="shared" si="65"/>
        <v>0</v>
      </c>
    </row>
    <row r="245" spans="1:43" x14ac:dyDescent="0.2">
      <c r="A245" s="1" t="s">
        <v>1935</v>
      </c>
      <c r="B245" s="1" t="s">
        <v>1921</v>
      </c>
      <c r="C245" s="1" t="s">
        <v>2007</v>
      </c>
      <c r="D245" s="15">
        <v>1</v>
      </c>
      <c r="E245" s="6"/>
      <c r="F245" s="3">
        <f>'Metric Summary'!C$38</f>
        <v>0</v>
      </c>
      <c r="G245" s="4">
        <f t="shared" si="60"/>
        <v>0</v>
      </c>
      <c r="H245" s="51">
        <f t="shared" si="61"/>
        <v>0</v>
      </c>
      <c r="I245" s="52">
        <f t="shared" si="62"/>
        <v>0</v>
      </c>
      <c r="J245" s="17">
        <f t="shared" si="63"/>
        <v>0</v>
      </c>
      <c r="K245" s="13">
        <f>J245*60*24*'Metric Summary'!$A$14</f>
        <v>0</v>
      </c>
      <c r="L245" s="52">
        <f>D245*F245*AJ245*AK245*'Metric Summary'!$A$15</f>
        <v>0</v>
      </c>
      <c r="M245" s="52">
        <f>D245*F245*AJ245*AK245*'Metric Summary'!$A$15*'Metric Summary'!$A$17</f>
        <v>0</v>
      </c>
      <c r="N245" s="13">
        <f>L245*24*'Metric Summary'!$A$16+M245*'Metric Summary'!$A$18</f>
        <v>0</v>
      </c>
      <c r="AE245" t="s">
        <v>2037</v>
      </c>
      <c r="AF245" t="s">
        <v>171</v>
      </c>
      <c r="AG245">
        <v>1</v>
      </c>
      <c r="AH245">
        <v>6</v>
      </c>
      <c r="AI245">
        <v>1</v>
      </c>
      <c r="AL245">
        <v>298</v>
      </c>
      <c r="AM245">
        <v>288</v>
      </c>
      <c r="AN245" s="22"/>
      <c r="AO245" s="18">
        <f>250+19*AH245+D245*(23+(AL245-AM245)+AM245*(1-IF(AN245&gt;0,AN245,'Metric Summary'!$AG$2)))</f>
        <v>512.20000000000005</v>
      </c>
      <c r="AP245">
        <f t="shared" si="64"/>
        <v>0</v>
      </c>
      <c r="AQ245">
        <f t="shared" si="65"/>
        <v>0</v>
      </c>
    </row>
    <row r="246" spans="1:43" x14ac:dyDescent="0.2">
      <c r="A246" s="1" t="s">
        <v>1935</v>
      </c>
      <c r="B246" s="1" t="s">
        <v>1921</v>
      </c>
      <c r="C246" s="1" t="s">
        <v>2008</v>
      </c>
      <c r="D246" s="15">
        <v>2</v>
      </c>
      <c r="E246" s="6"/>
      <c r="F246" s="3">
        <f>'Metric Summary'!C$38</f>
        <v>0</v>
      </c>
      <c r="G246" s="4">
        <f t="shared" si="60"/>
        <v>0</v>
      </c>
      <c r="H246" s="51">
        <f t="shared" si="61"/>
        <v>0</v>
      </c>
      <c r="I246" s="52">
        <f t="shared" si="62"/>
        <v>0</v>
      </c>
      <c r="J246" s="17">
        <f t="shared" si="63"/>
        <v>0</v>
      </c>
      <c r="K246" s="13">
        <f>J246*60*24*'Metric Summary'!$A$14</f>
        <v>0</v>
      </c>
      <c r="L246" s="52">
        <f>D246*F246*AJ246*AK246*'Metric Summary'!$A$15</f>
        <v>0</v>
      </c>
      <c r="M246" s="52">
        <f>D246*F246*AJ246*AK246*'Metric Summary'!$A$15*'Metric Summary'!$A$17</f>
        <v>0</v>
      </c>
      <c r="N246" s="13">
        <f>L246*24*'Metric Summary'!$A$16+M246*'Metric Summary'!$A$18</f>
        <v>0</v>
      </c>
      <c r="AE246" t="s">
        <v>2038</v>
      </c>
      <c r="AF246" t="s">
        <v>171</v>
      </c>
      <c r="AG246">
        <v>1</v>
      </c>
      <c r="AH246">
        <v>30</v>
      </c>
      <c r="AI246">
        <v>7</v>
      </c>
      <c r="AL246">
        <v>1904</v>
      </c>
      <c r="AM246">
        <v>1730</v>
      </c>
      <c r="AN246" s="22"/>
      <c r="AO246" s="18">
        <f>250+19*AH246+D246*(23+(AL246-AM246)+AM246*(1-IF(AN246&gt;0,AN246,'Metric Summary'!$AG$2)))</f>
        <v>2598</v>
      </c>
      <c r="AP246">
        <f t="shared" si="64"/>
        <v>0</v>
      </c>
      <c r="AQ246">
        <f t="shared" si="65"/>
        <v>0</v>
      </c>
    </row>
    <row r="247" spans="1:43" x14ac:dyDescent="0.2">
      <c r="A247" s="1" t="s">
        <v>1935</v>
      </c>
      <c r="B247" s="1" t="s">
        <v>1921</v>
      </c>
      <c r="C247" s="1" t="s">
        <v>2009</v>
      </c>
      <c r="D247" s="15">
        <v>2</v>
      </c>
      <c r="E247" s="6"/>
      <c r="F247" s="3">
        <f>'Metric Summary'!C$38</f>
        <v>0</v>
      </c>
      <c r="G247" s="4">
        <f t="shared" si="60"/>
        <v>0</v>
      </c>
      <c r="H247" s="51">
        <f t="shared" si="61"/>
        <v>0</v>
      </c>
      <c r="I247" s="52">
        <f t="shared" si="62"/>
        <v>0</v>
      </c>
      <c r="J247" s="17">
        <f t="shared" si="63"/>
        <v>0</v>
      </c>
      <c r="K247" s="13">
        <f>J247*60*24*'Metric Summary'!$A$14</f>
        <v>0</v>
      </c>
      <c r="L247" s="52">
        <f>D247*F247*AJ247*AK247*'Metric Summary'!$A$15</f>
        <v>0</v>
      </c>
      <c r="M247" s="52">
        <f>D247*F247*AJ247*AK247*'Metric Summary'!$A$15*'Metric Summary'!$A$17</f>
        <v>0</v>
      </c>
      <c r="N247" s="13">
        <f>L247*24*'Metric Summary'!$A$16+M247*'Metric Summary'!$A$18</f>
        <v>0</v>
      </c>
      <c r="AE247" t="s">
        <v>2039</v>
      </c>
      <c r="AF247" t="s">
        <v>171</v>
      </c>
      <c r="AG247">
        <v>1</v>
      </c>
      <c r="AH247">
        <v>16</v>
      </c>
      <c r="AI247">
        <v>0</v>
      </c>
      <c r="AL247">
        <v>1814</v>
      </c>
      <c r="AM247">
        <v>1788</v>
      </c>
      <c r="AN247" s="22"/>
      <c r="AO247" s="18">
        <f>250+19*AH247+D247*(23+(AL247-AM247)+AM247*(1-IF(AN247&gt;0,AN247,'Metric Summary'!$AG$2)))</f>
        <v>2082.4</v>
      </c>
      <c r="AP247">
        <f t="shared" si="64"/>
        <v>0</v>
      </c>
      <c r="AQ247">
        <f t="shared" si="65"/>
        <v>0</v>
      </c>
    </row>
    <row r="248" spans="1:43" x14ac:dyDescent="0.2">
      <c r="A248" s="1" t="s">
        <v>1935</v>
      </c>
      <c r="B248" s="1" t="s">
        <v>1921</v>
      </c>
      <c r="C248" s="1" t="s">
        <v>2010</v>
      </c>
      <c r="D248" s="15">
        <v>40</v>
      </c>
      <c r="E248" s="6"/>
      <c r="F248" s="3">
        <f>'Metric Summary'!C$38</f>
        <v>0</v>
      </c>
      <c r="G248" s="4">
        <f t="shared" si="60"/>
        <v>0</v>
      </c>
      <c r="H248" s="51">
        <f t="shared" si="61"/>
        <v>0</v>
      </c>
      <c r="I248" s="52">
        <f t="shared" si="62"/>
        <v>0</v>
      </c>
      <c r="J248" s="17">
        <f t="shared" si="63"/>
        <v>0</v>
      </c>
      <c r="K248" s="13">
        <f>J248*60*24*'Metric Summary'!$A$14</f>
        <v>0</v>
      </c>
      <c r="L248" s="52">
        <f>D248*F248*AJ248*AK248*'Metric Summary'!$A$15</f>
        <v>0</v>
      </c>
      <c r="M248" s="52">
        <f>D248*F248*AJ248*AK248*'Metric Summary'!$A$15*'Metric Summary'!$A$17</f>
        <v>0</v>
      </c>
      <c r="N248" s="13">
        <f>L248*24*'Metric Summary'!$A$16+M248*'Metric Summary'!$A$18</f>
        <v>0</v>
      </c>
      <c r="AE248" t="s">
        <v>2040</v>
      </c>
      <c r="AF248" t="s">
        <v>171</v>
      </c>
      <c r="AG248">
        <v>1</v>
      </c>
      <c r="AH248">
        <v>14</v>
      </c>
      <c r="AI248">
        <v>1</v>
      </c>
      <c r="AL248">
        <v>1694</v>
      </c>
      <c r="AM248">
        <v>1632</v>
      </c>
      <c r="AN248" s="22"/>
      <c r="AO248" s="18">
        <f>250+19*AH248+D248*(23+(AL248-AM248)+AM248*(1-IF(AN248&gt;0,AN248,'Metric Summary'!$AG$2)))</f>
        <v>30028.000000000004</v>
      </c>
      <c r="AP248">
        <f t="shared" si="64"/>
        <v>0</v>
      </c>
      <c r="AQ248">
        <f t="shared" si="65"/>
        <v>0</v>
      </c>
    </row>
    <row r="249" spans="1:43" x14ac:dyDescent="0.2">
      <c r="A249" s="1" t="s">
        <v>1935</v>
      </c>
      <c r="B249" s="1" t="s">
        <v>1921</v>
      </c>
      <c r="C249" s="1" t="s">
        <v>2011</v>
      </c>
      <c r="D249" s="15">
        <v>1</v>
      </c>
      <c r="E249" s="6" t="str">
        <f>IF(AF249="S","Always one row per interval","")</f>
        <v>Always one row per interval</v>
      </c>
      <c r="F249" s="3">
        <f>'Metric Summary'!C$38</f>
        <v>0</v>
      </c>
      <c r="G249" s="4">
        <f t="shared" si="60"/>
        <v>0</v>
      </c>
      <c r="H249" s="51">
        <f t="shared" si="61"/>
        <v>0</v>
      </c>
      <c r="I249" s="52">
        <f t="shared" si="62"/>
        <v>0</v>
      </c>
      <c r="J249" s="17">
        <f t="shared" si="63"/>
        <v>0</v>
      </c>
      <c r="K249" s="13">
        <f>J249*60*24*'Metric Summary'!$A$14</f>
        <v>0</v>
      </c>
      <c r="L249" s="52">
        <f>D249*F249*AJ249*AK249*'Metric Summary'!$A$15</f>
        <v>0</v>
      </c>
      <c r="M249" s="52">
        <f>D249*F249*AJ249*AK249*'Metric Summary'!$A$15*'Metric Summary'!$A$17</f>
        <v>0</v>
      </c>
      <c r="N249" s="13">
        <f>L249*24*'Metric Summary'!$A$16+M249*'Metric Summary'!$A$18</f>
        <v>0</v>
      </c>
      <c r="AE249" t="s">
        <v>2041</v>
      </c>
      <c r="AF249" t="s">
        <v>170</v>
      </c>
      <c r="AG249">
        <v>1</v>
      </c>
      <c r="AH249">
        <v>13</v>
      </c>
      <c r="AI249">
        <v>8</v>
      </c>
      <c r="AL249">
        <v>365</v>
      </c>
      <c r="AM249">
        <v>288</v>
      </c>
      <c r="AN249" s="22"/>
      <c r="AO249" s="18">
        <f>250+19*AH249+D249*(23+(AL249-AM249)+AM249*(1-IF(AN249&gt;0,AN249,'Metric Summary'!$AG$2)))</f>
        <v>712.2</v>
      </c>
      <c r="AP249">
        <f t="shared" si="64"/>
        <v>0</v>
      </c>
      <c r="AQ249">
        <f t="shared" si="65"/>
        <v>0</v>
      </c>
    </row>
    <row r="250" spans="1:43" x14ac:dyDescent="0.2">
      <c r="A250" s="1" t="s">
        <v>1935</v>
      </c>
      <c r="B250" s="1" t="s">
        <v>1921</v>
      </c>
      <c r="C250" s="1" t="s">
        <v>2012</v>
      </c>
      <c r="D250" s="15">
        <v>0</v>
      </c>
      <c r="E250" s="6"/>
      <c r="F250" s="3">
        <f>'Metric Summary'!C$38</f>
        <v>0</v>
      </c>
      <c r="G250" s="4">
        <f t="shared" si="60"/>
        <v>0</v>
      </c>
      <c r="H250" s="51">
        <f t="shared" si="61"/>
        <v>0</v>
      </c>
      <c r="I250" s="52">
        <f t="shared" si="62"/>
        <v>0</v>
      </c>
      <c r="J250" s="17">
        <f t="shared" si="63"/>
        <v>0</v>
      </c>
      <c r="K250" s="13">
        <f>J250*60*24*'Metric Summary'!$A$14</f>
        <v>0</v>
      </c>
      <c r="L250" s="52">
        <f>D250*F250*AJ250*AK250*'Metric Summary'!$A$15</f>
        <v>0</v>
      </c>
      <c r="M250" s="52">
        <f>D250*F250*AJ250*AK250*'Metric Summary'!$A$15*'Metric Summary'!$A$17</f>
        <v>0</v>
      </c>
      <c r="N250" s="13">
        <f>L250*24*'Metric Summary'!$A$16+M250*'Metric Summary'!$A$18</f>
        <v>0</v>
      </c>
      <c r="AE250" t="s">
        <v>2042</v>
      </c>
      <c r="AF250" t="s">
        <v>171</v>
      </c>
      <c r="AG250">
        <v>1</v>
      </c>
      <c r="AH250">
        <v>9</v>
      </c>
      <c r="AI250">
        <v>2</v>
      </c>
      <c r="AL250">
        <v>445</v>
      </c>
      <c r="AM250">
        <v>416</v>
      </c>
      <c r="AN250" s="22"/>
      <c r="AO250" s="18">
        <f>250+19*AH250+D250*(23+(AL250-AM250)+AM250*(1-IF(AN250&gt;0,AN250,'Metric Summary'!$AG$2)))</f>
        <v>421</v>
      </c>
      <c r="AP250">
        <f t="shared" si="64"/>
        <v>0</v>
      </c>
      <c r="AQ250">
        <f t="shared" si="65"/>
        <v>0</v>
      </c>
    </row>
    <row r="251" spans="1:43" x14ac:dyDescent="0.2">
      <c r="A251" s="1" t="s">
        <v>1935</v>
      </c>
      <c r="B251" s="1" t="s">
        <v>1921</v>
      </c>
      <c r="C251" s="1" t="s">
        <v>2013</v>
      </c>
      <c r="D251" s="15">
        <v>1</v>
      </c>
      <c r="E251" s="6"/>
      <c r="F251" s="3">
        <f>'Metric Summary'!C$38</f>
        <v>0</v>
      </c>
      <c r="G251" s="4">
        <f t="shared" si="60"/>
        <v>0</v>
      </c>
      <c r="H251" s="51">
        <f t="shared" si="61"/>
        <v>0</v>
      </c>
      <c r="I251" s="52">
        <f t="shared" si="62"/>
        <v>0</v>
      </c>
      <c r="J251" s="17">
        <f t="shared" si="63"/>
        <v>0</v>
      </c>
      <c r="K251" s="13">
        <f>J251*60*24*'Metric Summary'!$A$14</f>
        <v>0</v>
      </c>
      <c r="L251" s="52">
        <f>D251*F251*AJ251*AK251*'Metric Summary'!$A$15</f>
        <v>0</v>
      </c>
      <c r="M251" s="52">
        <f>D251*F251*AJ251*AK251*'Metric Summary'!$A$15*'Metric Summary'!$A$17</f>
        <v>0</v>
      </c>
      <c r="N251" s="13">
        <f>L251*24*'Metric Summary'!$A$16+M251*'Metric Summary'!$A$18</f>
        <v>0</v>
      </c>
      <c r="AE251" t="s">
        <v>2043</v>
      </c>
      <c r="AF251" t="s">
        <v>171</v>
      </c>
      <c r="AG251">
        <v>1</v>
      </c>
      <c r="AH251">
        <v>11</v>
      </c>
      <c r="AI251">
        <v>0</v>
      </c>
      <c r="AL251">
        <v>1579</v>
      </c>
      <c r="AM251">
        <v>1568</v>
      </c>
      <c r="AN251" s="22"/>
      <c r="AO251" s="18">
        <f>250+19*AH251+D251*(23+(AL251-AM251)+AM251*(1-IF(AN251&gt;0,AN251,'Metric Summary'!$AG$2)))</f>
        <v>1120.2</v>
      </c>
      <c r="AP251">
        <f t="shared" si="64"/>
        <v>0</v>
      </c>
      <c r="AQ251">
        <f t="shared" si="65"/>
        <v>0</v>
      </c>
    </row>
    <row r="252" spans="1:43" x14ac:dyDescent="0.2">
      <c r="A252" s="1" t="s">
        <v>1935</v>
      </c>
      <c r="B252" s="1" t="s">
        <v>1921</v>
      </c>
      <c r="C252" s="1" t="s">
        <v>2014</v>
      </c>
      <c r="D252" s="15">
        <v>1</v>
      </c>
      <c r="E252" s="6"/>
      <c r="F252" s="3">
        <f>'Metric Summary'!C$38</f>
        <v>0</v>
      </c>
      <c r="G252" s="4">
        <f t="shared" si="60"/>
        <v>0</v>
      </c>
      <c r="H252" s="51">
        <f t="shared" si="61"/>
        <v>0</v>
      </c>
      <c r="I252" s="52">
        <f t="shared" si="62"/>
        <v>0</v>
      </c>
      <c r="J252" s="17">
        <f t="shared" si="63"/>
        <v>0</v>
      </c>
      <c r="K252" s="13">
        <f>J252*60*24*'Metric Summary'!$A$14</f>
        <v>0</v>
      </c>
      <c r="L252" s="52">
        <f>D252*F252*AJ252*AK252*'Metric Summary'!$A$15</f>
        <v>0</v>
      </c>
      <c r="M252" s="52">
        <f>D252*F252*AJ252*AK252*'Metric Summary'!$A$15*'Metric Summary'!$A$17</f>
        <v>0</v>
      </c>
      <c r="N252" s="13">
        <f>L252*24*'Metric Summary'!$A$16+M252*'Metric Summary'!$A$18</f>
        <v>0</v>
      </c>
      <c r="AE252" t="s">
        <v>2044</v>
      </c>
      <c r="AF252" t="s">
        <v>171</v>
      </c>
      <c r="AG252">
        <v>1</v>
      </c>
      <c r="AH252">
        <v>7</v>
      </c>
      <c r="AI252">
        <v>0</v>
      </c>
      <c r="AL252">
        <v>1383</v>
      </c>
      <c r="AM252">
        <v>1376</v>
      </c>
      <c r="AN252" s="22"/>
      <c r="AO252" s="18">
        <f>250+19*AH252+D252*(23+(AL252-AM252)+AM252*(1-IF(AN252&gt;0,AN252,'Metric Summary'!$AG$2)))</f>
        <v>963.4</v>
      </c>
      <c r="AP252">
        <f t="shared" si="64"/>
        <v>0</v>
      </c>
      <c r="AQ252">
        <f t="shared" si="65"/>
        <v>0</v>
      </c>
    </row>
    <row r="253" spans="1:43" x14ac:dyDescent="0.2">
      <c r="A253" s="1" t="s">
        <v>1935</v>
      </c>
      <c r="B253" s="1" t="s">
        <v>1921</v>
      </c>
      <c r="C253" s="1" t="s">
        <v>2015</v>
      </c>
      <c r="D253" s="15">
        <v>1</v>
      </c>
      <c r="E253" s="6"/>
      <c r="F253" s="3">
        <f>'Metric Summary'!C$38</f>
        <v>0</v>
      </c>
      <c r="G253" s="4">
        <f t="shared" si="60"/>
        <v>0</v>
      </c>
      <c r="H253" s="51">
        <f t="shared" si="61"/>
        <v>0</v>
      </c>
      <c r="I253" s="52">
        <f t="shared" si="62"/>
        <v>0</v>
      </c>
      <c r="J253" s="17">
        <f t="shared" si="63"/>
        <v>0</v>
      </c>
      <c r="K253" s="13">
        <f>J253*60*24*'Metric Summary'!$A$14</f>
        <v>0</v>
      </c>
      <c r="L253" s="52">
        <f>D253*F253*AJ253*AK253*'Metric Summary'!$A$15</f>
        <v>0</v>
      </c>
      <c r="M253" s="52">
        <f>D253*F253*AJ253*AK253*'Metric Summary'!$A$15*'Metric Summary'!$A$17</f>
        <v>0</v>
      </c>
      <c r="N253" s="13">
        <f>L253*24*'Metric Summary'!$A$16+M253*'Metric Summary'!$A$18</f>
        <v>0</v>
      </c>
      <c r="AE253" t="s">
        <v>2045</v>
      </c>
      <c r="AF253" t="s">
        <v>171</v>
      </c>
      <c r="AG253">
        <v>1</v>
      </c>
      <c r="AH253">
        <v>20</v>
      </c>
      <c r="AI253">
        <v>3</v>
      </c>
      <c r="AL253">
        <v>1214</v>
      </c>
      <c r="AM253">
        <v>1120</v>
      </c>
      <c r="AN253" s="22"/>
      <c r="AO253" s="18">
        <f>250+19*AH253+D253*(23+(AL253-AM253)+AM253*(1-IF(AN253&gt;0,AN253,'Metric Summary'!$AG$2)))</f>
        <v>1195</v>
      </c>
      <c r="AP253">
        <f t="shared" si="64"/>
        <v>0</v>
      </c>
      <c r="AQ253">
        <f t="shared" si="65"/>
        <v>0</v>
      </c>
    </row>
    <row r="254" spans="1:43" x14ac:dyDescent="0.2">
      <c r="A254" s="1" t="s">
        <v>1935</v>
      </c>
      <c r="B254" s="1" t="s">
        <v>1921</v>
      </c>
      <c r="C254" s="1" t="s">
        <v>2016</v>
      </c>
      <c r="D254" s="15">
        <v>1</v>
      </c>
      <c r="E254" s="6"/>
      <c r="F254" s="3">
        <f>'Metric Summary'!C$38</f>
        <v>0</v>
      </c>
      <c r="G254" s="4">
        <f t="shared" si="60"/>
        <v>0</v>
      </c>
      <c r="H254" s="51">
        <f t="shared" si="61"/>
        <v>0</v>
      </c>
      <c r="I254" s="52">
        <f t="shared" si="62"/>
        <v>0</v>
      </c>
      <c r="J254" s="17">
        <f t="shared" si="63"/>
        <v>0</v>
      </c>
      <c r="K254" s="13">
        <f>J254*60*24*'Metric Summary'!$A$14</f>
        <v>0</v>
      </c>
      <c r="L254" s="52">
        <f>D254*F254*AJ254*AK254*'Metric Summary'!$A$15</f>
        <v>0</v>
      </c>
      <c r="M254" s="52">
        <f>D254*F254*AJ254*AK254*'Metric Summary'!$A$15*'Metric Summary'!$A$17</f>
        <v>0</v>
      </c>
      <c r="N254" s="13">
        <f>L254*24*'Metric Summary'!$A$16+M254*'Metric Summary'!$A$18</f>
        <v>0</v>
      </c>
      <c r="AE254" t="s">
        <v>2046</v>
      </c>
      <c r="AF254" t="s">
        <v>171</v>
      </c>
      <c r="AG254">
        <v>1</v>
      </c>
      <c r="AH254">
        <v>39</v>
      </c>
      <c r="AI254">
        <v>23</v>
      </c>
      <c r="AL254">
        <v>653</v>
      </c>
      <c r="AM254">
        <v>288</v>
      </c>
      <c r="AN254" s="22"/>
      <c r="AO254" s="18">
        <f>250+19*AH254+D254*(23+(AL254-AM254)+AM254*(1-IF(AN254&gt;0,AN254,'Metric Summary'!$AG$2)))</f>
        <v>1494.2</v>
      </c>
      <c r="AP254">
        <f t="shared" si="64"/>
        <v>0</v>
      </c>
      <c r="AQ254">
        <f t="shared" si="65"/>
        <v>0</v>
      </c>
    </row>
    <row r="255" spans="1:43" x14ac:dyDescent="0.2">
      <c r="A255" s="1" t="s">
        <v>1935</v>
      </c>
      <c r="B255" s="1" t="s">
        <v>1921</v>
      </c>
      <c r="C255" s="1" t="s">
        <v>2017</v>
      </c>
      <c r="D255" s="15">
        <v>1</v>
      </c>
      <c r="E255" s="6"/>
      <c r="F255" s="3">
        <f>'Metric Summary'!C$38</f>
        <v>0</v>
      </c>
      <c r="G255" s="4">
        <f t="shared" si="60"/>
        <v>0</v>
      </c>
      <c r="H255" s="51">
        <f t="shared" si="61"/>
        <v>0</v>
      </c>
      <c r="I255" s="52">
        <f t="shared" si="62"/>
        <v>0</v>
      </c>
      <c r="J255" s="17">
        <f t="shared" si="63"/>
        <v>0</v>
      </c>
      <c r="K255" s="13">
        <f>J255*60*24*'Metric Summary'!$A$14</f>
        <v>0</v>
      </c>
      <c r="L255" s="52">
        <f>D255*F255*AJ255*AK255*'Metric Summary'!$A$15</f>
        <v>0</v>
      </c>
      <c r="M255" s="52">
        <f>D255*F255*AJ255*AK255*'Metric Summary'!$A$15*'Metric Summary'!$A$17</f>
        <v>0</v>
      </c>
      <c r="N255" s="13">
        <f>L255*24*'Metric Summary'!$A$16+M255*'Metric Summary'!$A$18</f>
        <v>0</v>
      </c>
      <c r="AE255" t="s">
        <v>2047</v>
      </c>
      <c r="AF255" t="s">
        <v>171</v>
      </c>
      <c r="AG255">
        <v>1</v>
      </c>
      <c r="AH255">
        <v>11</v>
      </c>
      <c r="AI255">
        <v>0</v>
      </c>
      <c r="AL255">
        <v>540</v>
      </c>
      <c r="AM255">
        <v>512</v>
      </c>
      <c r="AN255" s="22"/>
      <c r="AO255" s="18">
        <f>250+19*AH255+D255*(23+(AL255-AM255)+AM255*(1-IF(AN255&gt;0,AN255,'Metric Summary'!$AG$2)))</f>
        <v>714.8</v>
      </c>
      <c r="AP255">
        <f t="shared" si="64"/>
        <v>0</v>
      </c>
      <c r="AQ255">
        <f t="shared" si="65"/>
        <v>0</v>
      </c>
    </row>
    <row r="256" spans="1:43" x14ac:dyDescent="0.2">
      <c r="A256" s="1" t="s">
        <v>1935</v>
      </c>
      <c r="B256" s="1" t="s">
        <v>1921</v>
      </c>
      <c r="C256" s="1" t="s">
        <v>2018</v>
      </c>
      <c r="D256" s="89">
        <f>'Metric Summary'!$D$38</f>
        <v>100</v>
      </c>
      <c r="E256" s="6"/>
      <c r="F256" s="3">
        <f>'Metric Summary'!C$38</f>
        <v>0</v>
      </c>
      <c r="G256" s="4">
        <f t="shared" si="60"/>
        <v>0</v>
      </c>
      <c r="H256" s="51">
        <f t="shared" si="61"/>
        <v>0</v>
      </c>
      <c r="I256" s="52">
        <f t="shared" si="62"/>
        <v>0</v>
      </c>
      <c r="J256" s="17">
        <f t="shared" si="63"/>
        <v>0</v>
      </c>
      <c r="K256" s="13">
        <f>J256*60*24*'Metric Summary'!$A$14</f>
        <v>0</v>
      </c>
      <c r="L256" s="52">
        <f>D256*F256*AJ256*AK256*'Metric Summary'!$A$15</f>
        <v>0</v>
      </c>
      <c r="M256" s="52">
        <f>D256*F256*AJ256*AK256*'Metric Summary'!$A$15*'Metric Summary'!$A$17</f>
        <v>0</v>
      </c>
      <c r="N256" s="13">
        <f>L256*24*'Metric Summary'!$A$16+M256*'Metric Summary'!$A$18</f>
        <v>0</v>
      </c>
      <c r="AE256" t="s">
        <v>2048</v>
      </c>
      <c r="AF256" t="s">
        <v>171</v>
      </c>
      <c r="AG256">
        <v>1</v>
      </c>
      <c r="AH256">
        <v>26</v>
      </c>
      <c r="AI256">
        <v>9</v>
      </c>
      <c r="AL256">
        <v>1633</v>
      </c>
      <c r="AM256">
        <v>1487</v>
      </c>
      <c r="AN256" s="22"/>
      <c r="AO256" s="18">
        <f>250+19*AH256+D256*(23+(AL256-AM256)+AM256*(1-IF(AN256&gt;0,AN256,'Metric Summary'!$AG$2)))</f>
        <v>77124</v>
      </c>
      <c r="AP256">
        <f t="shared" si="64"/>
        <v>0</v>
      </c>
      <c r="AQ256">
        <f t="shared" si="65"/>
        <v>0</v>
      </c>
    </row>
    <row r="257" spans="1:43" x14ac:dyDescent="0.2">
      <c r="A257" s="1" t="s">
        <v>1935</v>
      </c>
      <c r="B257" s="1" t="s">
        <v>1921</v>
      </c>
      <c r="C257" s="1" t="s">
        <v>2019</v>
      </c>
      <c r="D257" s="15">
        <v>10</v>
      </c>
      <c r="E257" s="6"/>
      <c r="F257" s="3">
        <f>'Metric Summary'!C$38</f>
        <v>0</v>
      </c>
      <c r="G257" s="4">
        <f t="shared" si="60"/>
        <v>0</v>
      </c>
      <c r="H257" s="51">
        <f t="shared" si="61"/>
        <v>0</v>
      </c>
      <c r="I257" s="52">
        <f t="shared" si="62"/>
        <v>0</v>
      </c>
      <c r="J257" s="17">
        <f t="shared" si="63"/>
        <v>0</v>
      </c>
      <c r="K257" s="13">
        <f>J257*60*24*'Metric Summary'!$A$14</f>
        <v>0</v>
      </c>
      <c r="L257" s="52">
        <f>D257*F257*AJ257*AK257*'Metric Summary'!$A$15</f>
        <v>0</v>
      </c>
      <c r="M257" s="52">
        <f>D257*F257*AJ257*AK257*'Metric Summary'!$A$15*'Metric Summary'!$A$17</f>
        <v>0</v>
      </c>
      <c r="N257" s="13">
        <f>L257*24*'Metric Summary'!$A$16+M257*'Metric Summary'!$A$18</f>
        <v>0</v>
      </c>
      <c r="AE257" t="s">
        <v>2049</v>
      </c>
      <c r="AF257" t="s">
        <v>171</v>
      </c>
      <c r="AG257">
        <v>1</v>
      </c>
      <c r="AH257">
        <v>9</v>
      </c>
      <c r="AI257">
        <v>0</v>
      </c>
      <c r="AL257">
        <v>957</v>
      </c>
      <c r="AM257">
        <v>945</v>
      </c>
      <c r="AN257" s="22"/>
      <c r="AO257" s="18">
        <f>250+19*AH257+D257*(23+(AL257-AM257)+AM257*(1-IF(AN257&gt;0,AN257,'Metric Summary'!$AG$2)))</f>
        <v>4551</v>
      </c>
      <c r="AP257">
        <f t="shared" si="64"/>
        <v>0</v>
      </c>
      <c r="AQ257">
        <f t="shared" si="65"/>
        <v>0</v>
      </c>
    </row>
    <row r="258" spans="1:43" x14ac:dyDescent="0.2">
      <c r="A258" s="1" t="s">
        <v>1935</v>
      </c>
      <c r="B258" s="1" t="s">
        <v>1921</v>
      </c>
      <c r="C258" s="1" t="s">
        <v>2020</v>
      </c>
      <c r="D258" s="15">
        <v>10</v>
      </c>
      <c r="E258" s="6"/>
      <c r="F258" s="3">
        <f>'Metric Summary'!C$38</f>
        <v>0</v>
      </c>
      <c r="G258" s="4">
        <f t="shared" si="60"/>
        <v>0</v>
      </c>
      <c r="H258" s="51">
        <f t="shared" si="61"/>
        <v>0</v>
      </c>
      <c r="I258" s="52">
        <f t="shared" si="62"/>
        <v>0</v>
      </c>
      <c r="J258" s="17">
        <f t="shared" si="63"/>
        <v>0</v>
      </c>
      <c r="K258" s="13">
        <f>J258*60*24*'Metric Summary'!$A$14</f>
        <v>0</v>
      </c>
      <c r="L258" s="52">
        <f>D258*F258*AJ258*AK258*'Metric Summary'!$A$15</f>
        <v>0</v>
      </c>
      <c r="M258" s="52">
        <f>D258*F258*AJ258*AK258*'Metric Summary'!$A$15*'Metric Summary'!$A$17</f>
        <v>0</v>
      </c>
      <c r="N258" s="13">
        <f>L258*24*'Metric Summary'!$A$16+M258*'Metric Summary'!$A$18</f>
        <v>0</v>
      </c>
      <c r="AE258" t="s">
        <v>2050</v>
      </c>
      <c r="AF258" t="s">
        <v>171</v>
      </c>
      <c r="AG258">
        <v>1</v>
      </c>
      <c r="AH258">
        <v>8</v>
      </c>
      <c r="AI258">
        <v>2</v>
      </c>
      <c r="AL258">
        <v>332</v>
      </c>
      <c r="AM258">
        <v>308</v>
      </c>
      <c r="AN258" s="22"/>
      <c r="AO258" s="18">
        <f>250+19*AH258+D258*(23+(AL258-AM258)+AM258*(1-IF(AN258&gt;0,AN258,'Metric Summary'!$AG$2)))</f>
        <v>2104</v>
      </c>
      <c r="AP258">
        <f t="shared" si="64"/>
        <v>0</v>
      </c>
      <c r="AQ258">
        <f t="shared" si="65"/>
        <v>0</v>
      </c>
    </row>
    <row r="259" spans="1:43" x14ac:dyDescent="0.2">
      <c r="A259" s="1" t="s">
        <v>1599</v>
      </c>
      <c r="B259" t="s">
        <v>1166</v>
      </c>
      <c r="C259" t="s">
        <v>1600</v>
      </c>
      <c r="D259" s="27">
        <v>1</v>
      </c>
      <c r="E259" s="1" t="s">
        <v>1627</v>
      </c>
      <c r="F259" s="3">
        <f>'Metric Summary'!C$45</f>
        <v>0</v>
      </c>
      <c r="G259" s="4">
        <f t="shared" si="48"/>
        <v>0</v>
      </c>
      <c r="H259" s="51">
        <f t="shared" si="49"/>
        <v>0</v>
      </c>
      <c r="I259" s="52">
        <f t="shared" si="50"/>
        <v>0</v>
      </c>
      <c r="J259" s="17">
        <f t="shared" si="51"/>
        <v>0</v>
      </c>
      <c r="K259" s="13">
        <f>J259*60*24*'Metric Summary'!$A$14</f>
        <v>0</v>
      </c>
      <c r="L259" s="52">
        <f>D259*F259*AJ259*AK259*'Metric Summary'!$A$15</f>
        <v>0</v>
      </c>
      <c r="M259" s="52">
        <f>D259*F259*AJ259*AK259*'Metric Summary'!$A$15*'Metric Summary'!$A$17</f>
        <v>0</v>
      </c>
      <c r="N259" s="13">
        <f>L259*24*'Metric Summary'!$A$16+M259*'Metric Summary'!$A$18</f>
        <v>0</v>
      </c>
      <c r="AE259" t="s">
        <v>1643</v>
      </c>
      <c r="AF259" t="s">
        <v>171</v>
      </c>
      <c r="AG259">
        <v>1</v>
      </c>
      <c r="AH259">
        <v>10</v>
      </c>
      <c r="AI259">
        <v>4</v>
      </c>
      <c r="AL259">
        <v>322</v>
      </c>
      <c r="AM259">
        <v>224</v>
      </c>
      <c r="AO259">
        <v>794</v>
      </c>
      <c r="AP259">
        <f t="shared" si="52"/>
        <v>0</v>
      </c>
      <c r="AQ259">
        <f t="shared" si="53"/>
        <v>0</v>
      </c>
    </row>
    <row r="260" spans="1:43" x14ac:dyDescent="0.2">
      <c r="A260" s="1" t="s">
        <v>1599</v>
      </c>
      <c r="B260" t="s">
        <v>1166</v>
      </c>
      <c r="C260" t="s">
        <v>1601</v>
      </c>
      <c r="D260" s="15">
        <v>50</v>
      </c>
      <c r="E260" s="80" t="s">
        <v>1628</v>
      </c>
      <c r="F260" s="3">
        <f>'Metric Summary'!C$45</f>
        <v>0</v>
      </c>
      <c r="G260" s="4">
        <f t="shared" si="48"/>
        <v>0</v>
      </c>
      <c r="H260" s="51">
        <f t="shared" si="49"/>
        <v>0</v>
      </c>
      <c r="I260" s="52">
        <f t="shared" si="50"/>
        <v>0</v>
      </c>
      <c r="J260" s="17">
        <f t="shared" si="51"/>
        <v>0</v>
      </c>
      <c r="K260" s="13">
        <f>J260*60*24*'Metric Summary'!$A$14</f>
        <v>0</v>
      </c>
      <c r="L260" s="52">
        <f>D260*F260*AJ260*AK260*'Metric Summary'!$A$15</f>
        <v>0</v>
      </c>
      <c r="M260" s="52">
        <f>D260*F260*AJ260*AK260*'Metric Summary'!$A$15*'Metric Summary'!$A$17</f>
        <v>0</v>
      </c>
      <c r="N260" s="13">
        <f>L260*24*'Metric Summary'!$A$16+M260*'Metric Summary'!$A$18</f>
        <v>0</v>
      </c>
      <c r="AE260" t="s">
        <v>1644</v>
      </c>
      <c r="AF260" t="s">
        <v>171</v>
      </c>
      <c r="AG260">
        <v>8</v>
      </c>
      <c r="AH260">
        <v>5</v>
      </c>
      <c r="AI260">
        <v>1</v>
      </c>
      <c r="AL260">
        <v>189</v>
      </c>
      <c r="AM260">
        <v>160</v>
      </c>
      <c r="AO260">
        <v>794</v>
      </c>
      <c r="AP260">
        <f t="shared" si="52"/>
        <v>0</v>
      </c>
      <c r="AQ260">
        <f t="shared" si="53"/>
        <v>0</v>
      </c>
    </row>
    <row r="261" spans="1:43" x14ac:dyDescent="0.2">
      <c r="A261" s="1" t="s">
        <v>1599</v>
      </c>
      <c r="B261" t="s">
        <v>1166</v>
      </c>
      <c r="C261" t="s">
        <v>1602</v>
      </c>
      <c r="D261" s="15">
        <v>1</v>
      </c>
      <c r="E261" s="1" t="s">
        <v>1627</v>
      </c>
      <c r="F261" s="3">
        <f>'Metric Summary'!C$45</f>
        <v>0</v>
      </c>
      <c r="G261" s="4">
        <f t="shared" si="48"/>
        <v>0</v>
      </c>
      <c r="H261" s="51">
        <f t="shared" si="49"/>
        <v>0</v>
      </c>
      <c r="I261" s="52">
        <f t="shared" si="50"/>
        <v>0</v>
      </c>
      <c r="J261" s="17">
        <f t="shared" si="51"/>
        <v>0</v>
      </c>
      <c r="K261" s="13">
        <f>J261*60*24*'Metric Summary'!$A$14</f>
        <v>0</v>
      </c>
      <c r="L261" s="52">
        <f>D261*F261*AJ261*AK261*'Metric Summary'!$A$15</f>
        <v>0</v>
      </c>
      <c r="M261" s="52">
        <f>D261*F261*AJ261*AK261*'Metric Summary'!$A$15*'Metric Summary'!$A$17</f>
        <v>0</v>
      </c>
      <c r="N261" s="13">
        <f>L261*24*'Metric Summary'!$A$16+M261*'Metric Summary'!$A$18</f>
        <v>0</v>
      </c>
      <c r="AE261" t="s">
        <v>1645</v>
      </c>
      <c r="AF261" t="s">
        <v>171</v>
      </c>
      <c r="AG261">
        <v>1</v>
      </c>
      <c r="AH261">
        <v>8</v>
      </c>
      <c r="AI261">
        <v>2</v>
      </c>
      <c r="AL261">
        <v>276</v>
      </c>
      <c r="AM261">
        <v>224</v>
      </c>
      <c r="AO261">
        <v>794</v>
      </c>
      <c r="AP261">
        <f t="shared" si="52"/>
        <v>0</v>
      </c>
      <c r="AQ261">
        <f t="shared" si="53"/>
        <v>0</v>
      </c>
    </row>
    <row r="262" spans="1:43" x14ac:dyDescent="0.2">
      <c r="A262" s="1" t="s">
        <v>1599</v>
      </c>
      <c r="B262" t="s">
        <v>1166</v>
      </c>
      <c r="C262" t="s">
        <v>1603</v>
      </c>
      <c r="D262" s="15">
        <v>1</v>
      </c>
      <c r="E262" s="1" t="s">
        <v>196</v>
      </c>
      <c r="F262" s="3">
        <f>'Metric Summary'!C$45</f>
        <v>0</v>
      </c>
      <c r="G262" s="4">
        <f t="shared" si="48"/>
        <v>0</v>
      </c>
      <c r="H262" s="51">
        <f t="shared" si="49"/>
        <v>0</v>
      </c>
      <c r="I262" s="52">
        <f t="shared" si="50"/>
        <v>0</v>
      </c>
      <c r="J262" s="17">
        <f t="shared" si="51"/>
        <v>0</v>
      </c>
      <c r="K262" s="13">
        <f>J262*60*24*'Metric Summary'!$A$14</f>
        <v>0</v>
      </c>
      <c r="L262" s="52">
        <f>D262*F262*AJ262*AK262*'Metric Summary'!$A$15</f>
        <v>0</v>
      </c>
      <c r="M262" s="52">
        <f>D262*F262*AJ262*AK262*'Metric Summary'!$A$15*'Metric Summary'!$A$17</f>
        <v>0</v>
      </c>
      <c r="N262" s="13">
        <f>L262*24*'Metric Summary'!$A$16+M262*'Metric Summary'!$A$18</f>
        <v>0</v>
      </c>
      <c r="AE262" t="s">
        <v>1646</v>
      </c>
      <c r="AF262" t="s">
        <v>170</v>
      </c>
      <c r="AG262">
        <v>1</v>
      </c>
      <c r="AH262">
        <v>3</v>
      </c>
      <c r="AI262">
        <v>0</v>
      </c>
      <c r="AL262">
        <v>163</v>
      </c>
      <c r="AM262">
        <v>160</v>
      </c>
      <c r="AO262">
        <v>794</v>
      </c>
      <c r="AP262">
        <f t="shared" si="52"/>
        <v>0</v>
      </c>
      <c r="AQ262">
        <f t="shared" si="53"/>
        <v>0</v>
      </c>
    </row>
    <row r="263" spans="1:43" x14ac:dyDescent="0.2">
      <c r="A263" s="1" t="s">
        <v>1599</v>
      </c>
      <c r="B263" t="s">
        <v>1166</v>
      </c>
      <c r="C263" t="s">
        <v>1604</v>
      </c>
      <c r="D263" s="15">
        <v>50</v>
      </c>
      <c r="E263" s="1" t="s">
        <v>1629</v>
      </c>
      <c r="F263" s="3">
        <f>'Metric Summary'!C$45</f>
        <v>0</v>
      </c>
      <c r="G263" s="4">
        <f t="shared" si="48"/>
        <v>0</v>
      </c>
      <c r="H263" s="51">
        <f t="shared" si="49"/>
        <v>0</v>
      </c>
      <c r="I263" s="52">
        <f t="shared" si="50"/>
        <v>0</v>
      </c>
      <c r="J263" s="17">
        <f t="shared" si="51"/>
        <v>0</v>
      </c>
      <c r="K263" s="13">
        <f>J263*60*24*'Metric Summary'!$A$14</f>
        <v>0</v>
      </c>
      <c r="L263" s="52">
        <f>D263*F263*AJ263*AK263*'Metric Summary'!$A$15</f>
        <v>0</v>
      </c>
      <c r="M263" s="52">
        <f>D263*F263*AJ263*AK263*'Metric Summary'!$A$15*'Metric Summary'!$A$17</f>
        <v>0</v>
      </c>
      <c r="N263" s="13">
        <f>L263*24*'Metric Summary'!$A$16+M263*'Metric Summary'!$A$18</f>
        <v>0</v>
      </c>
      <c r="AE263" t="s">
        <v>1647</v>
      </c>
      <c r="AF263" t="s">
        <v>171</v>
      </c>
      <c r="AG263">
        <v>5</v>
      </c>
      <c r="AH263">
        <v>11</v>
      </c>
      <c r="AI263">
        <v>0</v>
      </c>
      <c r="AL263">
        <v>455</v>
      </c>
      <c r="AM263">
        <v>416</v>
      </c>
      <c r="AO263">
        <v>794</v>
      </c>
      <c r="AP263">
        <f t="shared" si="52"/>
        <v>0</v>
      </c>
      <c r="AQ263">
        <f t="shared" si="53"/>
        <v>0</v>
      </c>
    </row>
    <row r="264" spans="1:43" x14ac:dyDescent="0.2">
      <c r="A264" s="1" t="s">
        <v>1599</v>
      </c>
      <c r="B264" t="s">
        <v>1166</v>
      </c>
      <c r="C264" t="s">
        <v>1605</v>
      </c>
      <c r="D264" s="15">
        <v>1</v>
      </c>
      <c r="E264" s="1" t="s">
        <v>196</v>
      </c>
      <c r="F264" s="3">
        <f>'Metric Summary'!C$45</f>
        <v>0</v>
      </c>
      <c r="G264" s="4">
        <f t="shared" si="48"/>
        <v>0</v>
      </c>
      <c r="H264" s="51">
        <f t="shared" si="49"/>
        <v>0</v>
      </c>
      <c r="I264" s="52">
        <f t="shared" si="50"/>
        <v>0</v>
      </c>
      <c r="J264" s="17">
        <f t="shared" si="51"/>
        <v>0</v>
      </c>
      <c r="K264" s="13">
        <f>J264*60*24*'Metric Summary'!$A$14</f>
        <v>0</v>
      </c>
      <c r="L264" s="52">
        <f>D264*F264*AJ264*AK264*'Metric Summary'!$A$15</f>
        <v>0</v>
      </c>
      <c r="M264" s="52">
        <f>D264*F264*AJ264*AK264*'Metric Summary'!$A$15*'Metric Summary'!$A$17</f>
        <v>0</v>
      </c>
      <c r="N264" s="13">
        <f>L264*24*'Metric Summary'!$A$16+M264*'Metric Summary'!$A$18</f>
        <v>0</v>
      </c>
      <c r="AE264" t="s">
        <v>1648</v>
      </c>
      <c r="AF264" t="s">
        <v>170</v>
      </c>
      <c r="AG264">
        <v>8</v>
      </c>
      <c r="AH264">
        <v>2</v>
      </c>
      <c r="AI264">
        <v>1</v>
      </c>
      <c r="AL264">
        <v>38</v>
      </c>
      <c r="AM264">
        <v>32</v>
      </c>
      <c r="AO264">
        <v>794</v>
      </c>
      <c r="AP264">
        <f t="shared" si="52"/>
        <v>0</v>
      </c>
      <c r="AQ264">
        <f t="shared" si="53"/>
        <v>0</v>
      </c>
    </row>
    <row r="265" spans="1:43" x14ac:dyDescent="0.2">
      <c r="A265" s="1" t="s">
        <v>1599</v>
      </c>
      <c r="B265" t="s">
        <v>1166</v>
      </c>
      <c r="C265" t="s">
        <v>1606</v>
      </c>
      <c r="D265" s="15">
        <v>14</v>
      </c>
      <c r="E265" s="1" t="s">
        <v>1630</v>
      </c>
      <c r="F265" s="3">
        <f>'Metric Summary'!C$45</f>
        <v>0</v>
      </c>
      <c r="G265" s="4">
        <f t="shared" si="48"/>
        <v>0</v>
      </c>
      <c r="H265" s="51">
        <f t="shared" si="49"/>
        <v>0</v>
      </c>
      <c r="I265" s="52">
        <f t="shared" si="50"/>
        <v>0</v>
      </c>
      <c r="J265" s="17">
        <f t="shared" si="51"/>
        <v>0</v>
      </c>
      <c r="K265" s="13">
        <f>J265*60*24*'Metric Summary'!$A$14</f>
        <v>0</v>
      </c>
      <c r="L265" s="52">
        <f>D265*F265*AJ265*AK265*'Metric Summary'!$A$15</f>
        <v>0</v>
      </c>
      <c r="M265" s="52">
        <f>D265*F265*AJ265*AK265*'Metric Summary'!$A$15*'Metric Summary'!$A$17</f>
        <v>0</v>
      </c>
      <c r="N265" s="13">
        <f>L265*24*'Metric Summary'!$A$16+M265*'Metric Summary'!$A$18</f>
        <v>0</v>
      </c>
      <c r="AE265" t="s">
        <v>1649</v>
      </c>
      <c r="AF265" t="s">
        <v>171</v>
      </c>
      <c r="AG265">
        <v>1</v>
      </c>
      <c r="AH265">
        <v>7</v>
      </c>
      <c r="AI265">
        <v>3</v>
      </c>
      <c r="AL265">
        <v>247</v>
      </c>
      <c r="AM265">
        <v>224</v>
      </c>
      <c r="AO265">
        <v>794</v>
      </c>
      <c r="AP265">
        <f t="shared" si="52"/>
        <v>0</v>
      </c>
      <c r="AQ265">
        <f t="shared" si="53"/>
        <v>0</v>
      </c>
    </row>
    <row r="266" spans="1:43" x14ac:dyDescent="0.2">
      <c r="A266" s="1" t="s">
        <v>1599</v>
      </c>
      <c r="B266" t="s">
        <v>1166</v>
      </c>
      <c r="C266" t="s">
        <v>1607</v>
      </c>
      <c r="D266" s="15">
        <v>50</v>
      </c>
      <c r="E266" s="1" t="s">
        <v>1631</v>
      </c>
      <c r="F266" s="3">
        <f>'Metric Summary'!C$45</f>
        <v>0</v>
      </c>
      <c r="G266" s="4">
        <f t="shared" si="48"/>
        <v>0</v>
      </c>
      <c r="H266" s="51">
        <f t="shared" si="49"/>
        <v>0</v>
      </c>
      <c r="I266" s="52">
        <f t="shared" si="50"/>
        <v>0</v>
      </c>
      <c r="J266" s="17">
        <f t="shared" si="51"/>
        <v>0</v>
      </c>
      <c r="K266" s="13">
        <f>J266*60*24*'Metric Summary'!$A$14</f>
        <v>0</v>
      </c>
      <c r="L266" s="52">
        <f>D266*F266*AJ266*AK266*'Metric Summary'!$A$15</f>
        <v>0</v>
      </c>
      <c r="M266" s="52">
        <f>D266*F266*AJ266*AK266*'Metric Summary'!$A$15*'Metric Summary'!$A$17</f>
        <v>0</v>
      </c>
      <c r="N266" s="13">
        <f>L266*24*'Metric Summary'!$A$16+M266*'Metric Summary'!$A$18</f>
        <v>0</v>
      </c>
      <c r="AE266" t="s">
        <v>1650</v>
      </c>
      <c r="AF266" t="s">
        <v>171</v>
      </c>
      <c r="AG266">
        <v>8</v>
      </c>
      <c r="AH266">
        <v>5</v>
      </c>
      <c r="AI266">
        <v>0</v>
      </c>
      <c r="AL266">
        <v>125</v>
      </c>
      <c r="AM266">
        <v>96</v>
      </c>
      <c r="AO266">
        <v>794</v>
      </c>
      <c r="AP266">
        <f t="shared" si="52"/>
        <v>0</v>
      </c>
      <c r="AQ266">
        <f t="shared" si="53"/>
        <v>0</v>
      </c>
    </row>
    <row r="267" spans="1:43" x14ac:dyDescent="0.2">
      <c r="A267" s="1" t="s">
        <v>1599</v>
      </c>
      <c r="B267" t="s">
        <v>1166</v>
      </c>
      <c r="C267" t="s">
        <v>1608</v>
      </c>
      <c r="D267" s="15">
        <v>1</v>
      </c>
      <c r="E267" s="1" t="s">
        <v>196</v>
      </c>
      <c r="F267" s="3">
        <f>'Metric Summary'!C$45</f>
        <v>0</v>
      </c>
      <c r="G267" s="4">
        <f t="shared" si="48"/>
        <v>0</v>
      </c>
      <c r="H267" s="51">
        <f t="shared" si="49"/>
        <v>0</v>
      </c>
      <c r="I267" s="52">
        <f t="shared" si="50"/>
        <v>0</v>
      </c>
      <c r="J267" s="17">
        <f t="shared" si="51"/>
        <v>0</v>
      </c>
      <c r="K267" s="13">
        <f>J267*60*24*'Metric Summary'!$A$14</f>
        <v>0</v>
      </c>
      <c r="L267" s="52">
        <f>D267*F267*AJ267*AK267*'Metric Summary'!$A$15</f>
        <v>0</v>
      </c>
      <c r="M267" s="52">
        <f>D267*F267*AJ267*AK267*'Metric Summary'!$A$15*'Metric Summary'!$A$17</f>
        <v>0</v>
      </c>
      <c r="N267" s="13">
        <f>L267*24*'Metric Summary'!$A$16+M267*'Metric Summary'!$A$18</f>
        <v>0</v>
      </c>
      <c r="AE267" t="s">
        <v>1651</v>
      </c>
      <c r="AF267" t="s">
        <v>170</v>
      </c>
      <c r="AG267">
        <v>1</v>
      </c>
      <c r="AH267">
        <v>3</v>
      </c>
      <c r="AI267">
        <v>0</v>
      </c>
      <c r="AL267">
        <v>163</v>
      </c>
      <c r="AM267">
        <v>160</v>
      </c>
      <c r="AO267">
        <v>794</v>
      </c>
      <c r="AP267">
        <f t="shared" si="52"/>
        <v>0</v>
      </c>
      <c r="AQ267">
        <f t="shared" si="53"/>
        <v>0</v>
      </c>
    </row>
    <row r="268" spans="1:43" x14ac:dyDescent="0.2">
      <c r="A268" s="1" t="s">
        <v>1599</v>
      </c>
      <c r="B268" t="s">
        <v>1166</v>
      </c>
      <c r="C268" t="s">
        <v>1609</v>
      </c>
      <c r="D268" s="15">
        <v>1</v>
      </c>
      <c r="E268" s="1" t="s">
        <v>196</v>
      </c>
      <c r="F268" s="3">
        <f>'Metric Summary'!C$45</f>
        <v>0</v>
      </c>
      <c r="G268" s="4">
        <f t="shared" si="48"/>
        <v>0</v>
      </c>
      <c r="H268" s="51">
        <f t="shared" si="49"/>
        <v>0</v>
      </c>
      <c r="I268" s="52">
        <f t="shared" si="50"/>
        <v>0</v>
      </c>
      <c r="J268" s="17">
        <f t="shared" si="51"/>
        <v>0</v>
      </c>
      <c r="K268" s="13">
        <f>J268*60*24*'Metric Summary'!$A$14</f>
        <v>0</v>
      </c>
      <c r="L268" s="52">
        <f>D268*F268*AJ268*AK268*'Metric Summary'!$A$15</f>
        <v>0</v>
      </c>
      <c r="M268" s="52">
        <f>D268*F268*AJ268*AK268*'Metric Summary'!$A$15*'Metric Summary'!$A$17</f>
        <v>0</v>
      </c>
      <c r="N268" s="13">
        <f>L268*24*'Metric Summary'!$A$16+M268*'Metric Summary'!$A$18</f>
        <v>0</v>
      </c>
      <c r="AE268" t="s">
        <v>1652</v>
      </c>
      <c r="AF268" t="s">
        <v>171</v>
      </c>
      <c r="AG268">
        <v>5</v>
      </c>
      <c r="AH268">
        <v>7</v>
      </c>
      <c r="AI268">
        <v>4</v>
      </c>
      <c r="AL268">
        <v>247</v>
      </c>
      <c r="AM268">
        <v>160</v>
      </c>
      <c r="AO268">
        <v>794</v>
      </c>
      <c r="AP268">
        <f t="shared" si="52"/>
        <v>0</v>
      </c>
      <c r="AQ268">
        <f t="shared" si="53"/>
        <v>0</v>
      </c>
    </row>
    <row r="269" spans="1:43" x14ac:dyDescent="0.2">
      <c r="A269" s="1" t="s">
        <v>1599</v>
      </c>
      <c r="B269" t="s">
        <v>1166</v>
      </c>
      <c r="C269" t="s">
        <v>1610</v>
      </c>
      <c r="D269" s="15">
        <v>3</v>
      </c>
      <c r="E269" s="80" t="s">
        <v>1632</v>
      </c>
      <c r="F269" s="3">
        <f>'Metric Summary'!C$45</f>
        <v>0</v>
      </c>
      <c r="G269" s="4">
        <f t="shared" si="48"/>
        <v>0</v>
      </c>
      <c r="H269" s="51">
        <f t="shared" si="49"/>
        <v>0</v>
      </c>
      <c r="I269" s="52">
        <f t="shared" si="50"/>
        <v>0</v>
      </c>
      <c r="J269" s="17">
        <f t="shared" si="51"/>
        <v>0</v>
      </c>
      <c r="K269" s="13">
        <f>J269*60*24*'Metric Summary'!$A$14</f>
        <v>0</v>
      </c>
      <c r="L269" s="52">
        <f>D269*F269*AJ269*AK269*'Metric Summary'!$A$15</f>
        <v>0</v>
      </c>
      <c r="M269" s="52">
        <f>D269*F269*AJ269*AK269*'Metric Summary'!$A$15*'Metric Summary'!$A$17</f>
        <v>0</v>
      </c>
      <c r="N269" s="13">
        <f>L269*24*'Metric Summary'!$A$16+M269*'Metric Summary'!$A$18</f>
        <v>0</v>
      </c>
      <c r="AE269" t="s">
        <v>1653</v>
      </c>
      <c r="AF269" t="s">
        <v>171</v>
      </c>
      <c r="AG269">
        <v>8</v>
      </c>
      <c r="AH269">
        <v>6</v>
      </c>
      <c r="AI269">
        <v>1</v>
      </c>
      <c r="AL269">
        <v>206</v>
      </c>
      <c r="AM269">
        <v>160</v>
      </c>
      <c r="AO269">
        <v>794</v>
      </c>
      <c r="AP269">
        <f t="shared" si="52"/>
        <v>0</v>
      </c>
      <c r="AQ269">
        <f t="shared" si="53"/>
        <v>0</v>
      </c>
    </row>
    <row r="270" spans="1:43" x14ac:dyDescent="0.2">
      <c r="A270" s="1" t="s">
        <v>1599</v>
      </c>
      <c r="B270" t="s">
        <v>1166</v>
      </c>
      <c r="C270" t="s">
        <v>1611</v>
      </c>
      <c r="D270" s="15">
        <v>1</v>
      </c>
      <c r="E270" s="1" t="s">
        <v>196</v>
      </c>
      <c r="F270" s="3">
        <f>'Metric Summary'!C$45</f>
        <v>0</v>
      </c>
      <c r="G270" s="4">
        <f t="shared" si="48"/>
        <v>0</v>
      </c>
      <c r="H270" s="51">
        <f t="shared" si="49"/>
        <v>0</v>
      </c>
      <c r="I270" s="52">
        <f t="shared" si="50"/>
        <v>0</v>
      </c>
      <c r="J270" s="17">
        <f t="shared" si="51"/>
        <v>0</v>
      </c>
      <c r="K270" s="13">
        <f>J270*60*24*'Metric Summary'!$A$14</f>
        <v>0</v>
      </c>
      <c r="L270" s="52">
        <f>D270*F270*AJ270*AK270*'Metric Summary'!$A$15</f>
        <v>0</v>
      </c>
      <c r="M270" s="52">
        <f>D270*F270*AJ270*AK270*'Metric Summary'!$A$15*'Metric Summary'!$A$17</f>
        <v>0</v>
      </c>
      <c r="N270" s="13">
        <f>L270*24*'Metric Summary'!$A$16+M270*'Metric Summary'!$A$18</f>
        <v>0</v>
      </c>
      <c r="AE270" t="s">
        <v>1654</v>
      </c>
      <c r="AF270" t="s">
        <v>170</v>
      </c>
      <c r="AG270">
        <v>8</v>
      </c>
      <c r="AH270">
        <v>3</v>
      </c>
      <c r="AI270">
        <v>2</v>
      </c>
      <c r="AL270">
        <v>55</v>
      </c>
      <c r="AM270">
        <v>32</v>
      </c>
      <c r="AO270">
        <v>794</v>
      </c>
      <c r="AP270">
        <f t="shared" si="52"/>
        <v>0</v>
      </c>
      <c r="AQ270">
        <f t="shared" si="53"/>
        <v>0</v>
      </c>
    </row>
    <row r="271" spans="1:43" x14ac:dyDescent="0.2">
      <c r="A271" s="1" t="s">
        <v>1599</v>
      </c>
      <c r="B271" t="s">
        <v>1166</v>
      </c>
      <c r="C271" t="s">
        <v>1612</v>
      </c>
      <c r="D271" s="15">
        <v>1</v>
      </c>
      <c r="E271" s="1" t="s">
        <v>1627</v>
      </c>
      <c r="F271" s="3">
        <f>'Metric Summary'!C$45</f>
        <v>0</v>
      </c>
      <c r="G271" s="4">
        <f t="shared" si="48"/>
        <v>0</v>
      </c>
      <c r="H271" s="51">
        <f t="shared" si="49"/>
        <v>0</v>
      </c>
      <c r="I271" s="52">
        <f t="shared" si="50"/>
        <v>0</v>
      </c>
      <c r="J271" s="17">
        <f t="shared" si="51"/>
        <v>0</v>
      </c>
      <c r="K271" s="13">
        <f>J271*60*24*'Metric Summary'!$A$14</f>
        <v>0</v>
      </c>
      <c r="L271" s="52">
        <f>D271*F271*AJ271*AK271*'Metric Summary'!$A$15</f>
        <v>0</v>
      </c>
      <c r="M271" s="52">
        <f>D271*F271*AJ271*AK271*'Metric Summary'!$A$15*'Metric Summary'!$A$17</f>
        <v>0</v>
      </c>
      <c r="N271" s="13">
        <f>L271*24*'Metric Summary'!$A$16+M271*'Metric Summary'!$A$18</f>
        <v>0</v>
      </c>
      <c r="AE271" t="s">
        <v>1655</v>
      </c>
      <c r="AF271" t="s">
        <v>171</v>
      </c>
      <c r="AG271">
        <v>1</v>
      </c>
      <c r="AH271">
        <v>8</v>
      </c>
      <c r="AI271">
        <v>2</v>
      </c>
      <c r="AL271">
        <v>296</v>
      </c>
      <c r="AM271">
        <v>224</v>
      </c>
      <c r="AO271">
        <v>794</v>
      </c>
      <c r="AP271">
        <f t="shared" si="52"/>
        <v>0</v>
      </c>
      <c r="AQ271">
        <f t="shared" si="53"/>
        <v>0</v>
      </c>
    </row>
    <row r="272" spans="1:43" x14ac:dyDescent="0.2">
      <c r="A272" s="1" t="s">
        <v>1599</v>
      </c>
      <c r="B272" t="s">
        <v>1166</v>
      </c>
      <c r="C272" t="s">
        <v>1613</v>
      </c>
      <c r="D272" s="15">
        <v>150</v>
      </c>
      <c r="E272" s="1" t="s">
        <v>1633</v>
      </c>
      <c r="F272" s="3">
        <f>'Metric Summary'!C$45</f>
        <v>0</v>
      </c>
      <c r="G272" s="4">
        <f t="shared" si="48"/>
        <v>0</v>
      </c>
      <c r="H272" s="51">
        <f t="shared" si="49"/>
        <v>0</v>
      </c>
      <c r="I272" s="52">
        <f t="shared" si="50"/>
        <v>0</v>
      </c>
      <c r="J272" s="17">
        <f t="shared" si="51"/>
        <v>0</v>
      </c>
      <c r="K272" s="13">
        <f>J272*60*24*'Metric Summary'!$A$14</f>
        <v>0</v>
      </c>
      <c r="L272" s="52">
        <f>D272*F272*AJ272*AK272*'Metric Summary'!$A$15</f>
        <v>0</v>
      </c>
      <c r="M272" s="52">
        <f>D272*F272*AJ272*AK272*'Metric Summary'!$A$15*'Metric Summary'!$A$17</f>
        <v>0</v>
      </c>
      <c r="N272" s="13">
        <f>L272*24*'Metric Summary'!$A$16+M272*'Metric Summary'!$A$18</f>
        <v>0</v>
      </c>
      <c r="AE272" t="s">
        <v>1656</v>
      </c>
      <c r="AF272" t="s">
        <v>171</v>
      </c>
      <c r="AG272">
        <v>1</v>
      </c>
      <c r="AH272">
        <v>5</v>
      </c>
      <c r="AI272">
        <v>0</v>
      </c>
      <c r="AL272">
        <v>293</v>
      </c>
      <c r="AM272">
        <v>288</v>
      </c>
      <c r="AO272">
        <v>794</v>
      </c>
      <c r="AP272">
        <f t="shared" si="52"/>
        <v>0</v>
      </c>
      <c r="AQ272">
        <f t="shared" si="53"/>
        <v>0</v>
      </c>
    </row>
    <row r="273" spans="1:43" x14ac:dyDescent="0.2">
      <c r="A273" s="1" t="s">
        <v>1599</v>
      </c>
      <c r="B273" t="s">
        <v>1166</v>
      </c>
      <c r="C273" t="s">
        <v>1614</v>
      </c>
      <c r="D273" s="15">
        <v>14</v>
      </c>
      <c r="E273" s="1" t="s">
        <v>1634</v>
      </c>
      <c r="F273" s="3">
        <f>'Metric Summary'!C$45</f>
        <v>0</v>
      </c>
      <c r="G273" s="4">
        <f t="shared" si="48"/>
        <v>0</v>
      </c>
      <c r="H273" s="51">
        <f t="shared" si="49"/>
        <v>0</v>
      </c>
      <c r="I273" s="52">
        <f t="shared" si="50"/>
        <v>0</v>
      </c>
      <c r="J273" s="17">
        <f t="shared" si="51"/>
        <v>0</v>
      </c>
      <c r="K273" s="13">
        <f>J273*60*24*'Metric Summary'!$A$14</f>
        <v>0</v>
      </c>
      <c r="L273" s="52">
        <f>D273*F273*AJ273*AK273*'Metric Summary'!$A$15</f>
        <v>0</v>
      </c>
      <c r="M273" s="52">
        <f>D273*F273*AJ273*AK273*'Metric Summary'!$A$15*'Metric Summary'!$A$17</f>
        <v>0</v>
      </c>
      <c r="N273" s="13">
        <f>L273*24*'Metric Summary'!$A$16+M273*'Metric Summary'!$A$18</f>
        <v>0</v>
      </c>
      <c r="AE273" t="s">
        <v>1657</v>
      </c>
      <c r="AF273" t="s">
        <v>171</v>
      </c>
      <c r="AG273">
        <v>1</v>
      </c>
      <c r="AH273">
        <v>5</v>
      </c>
      <c r="AI273">
        <v>1</v>
      </c>
      <c r="AL273">
        <v>233</v>
      </c>
      <c r="AM273">
        <v>224</v>
      </c>
      <c r="AO273">
        <v>794</v>
      </c>
      <c r="AP273">
        <f t="shared" si="52"/>
        <v>0</v>
      </c>
      <c r="AQ273">
        <f t="shared" si="53"/>
        <v>0</v>
      </c>
    </row>
    <row r="274" spans="1:43" x14ac:dyDescent="0.2">
      <c r="A274" s="1" t="s">
        <v>1599</v>
      </c>
      <c r="B274" t="s">
        <v>1166</v>
      </c>
      <c r="C274" t="s">
        <v>1615</v>
      </c>
      <c r="D274" s="15"/>
      <c r="E274" s="1" t="s">
        <v>1635</v>
      </c>
      <c r="F274" s="3">
        <f>'Metric Summary'!C$45</f>
        <v>0</v>
      </c>
      <c r="G274" s="4">
        <f t="shared" si="48"/>
        <v>0</v>
      </c>
      <c r="H274" s="51">
        <f t="shared" si="49"/>
        <v>0</v>
      </c>
      <c r="I274" s="52">
        <f t="shared" si="50"/>
        <v>0</v>
      </c>
      <c r="J274" s="17">
        <f t="shared" si="51"/>
        <v>0</v>
      </c>
      <c r="K274" s="13">
        <f>J274*60*24*'Metric Summary'!$A$14</f>
        <v>0</v>
      </c>
      <c r="L274" s="52">
        <f>D274*F274*AJ274*AK274*'Metric Summary'!$A$15</f>
        <v>0</v>
      </c>
      <c r="M274" s="52">
        <f>D274*F274*AJ274*AK274*'Metric Summary'!$A$15*'Metric Summary'!$A$17</f>
        <v>0</v>
      </c>
      <c r="N274" s="13">
        <f>L274*24*'Metric Summary'!$A$16+M274*'Metric Summary'!$A$18</f>
        <v>0</v>
      </c>
      <c r="AE274" t="s">
        <v>1658</v>
      </c>
      <c r="AF274" t="s">
        <v>171</v>
      </c>
      <c r="AG274">
        <v>5</v>
      </c>
      <c r="AH274">
        <v>9</v>
      </c>
      <c r="AI274">
        <v>0</v>
      </c>
      <c r="AL274">
        <v>2281</v>
      </c>
      <c r="AM274">
        <v>2240</v>
      </c>
      <c r="AO274">
        <v>794</v>
      </c>
      <c r="AP274">
        <f t="shared" si="52"/>
        <v>0</v>
      </c>
      <c r="AQ274">
        <f t="shared" si="53"/>
        <v>0</v>
      </c>
    </row>
    <row r="275" spans="1:43" x14ac:dyDescent="0.2">
      <c r="A275" s="1" t="s">
        <v>1599</v>
      </c>
      <c r="B275" t="s">
        <v>1166</v>
      </c>
      <c r="C275" t="s">
        <v>1616</v>
      </c>
      <c r="D275" s="15">
        <v>14</v>
      </c>
      <c r="E275" s="1" t="s">
        <v>1634</v>
      </c>
      <c r="F275" s="3">
        <f>'Metric Summary'!C$45</f>
        <v>0</v>
      </c>
      <c r="G275" s="4">
        <f t="shared" si="48"/>
        <v>0</v>
      </c>
      <c r="H275" s="51">
        <f t="shared" si="49"/>
        <v>0</v>
      </c>
      <c r="I275" s="52">
        <f t="shared" si="50"/>
        <v>0</v>
      </c>
      <c r="J275" s="17">
        <f t="shared" si="51"/>
        <v>0</v>
      </c>
      <c r="K275" s="13">
        <f>J275*60*24*'Metric Summary'!$A$14</f>
        <v>0</v>
      </c>
      <c r="L275" s="52">
        <f>D275*F275*AJ275*AK275*'Metric Summary'!$A$15</f>
        <v>0</v>
      </c>
      <c r="M275" s="52">
        <f>D275*F275*AJ275*AK275*'Metric Summary'!$A$15*'Metric Summary'!$A$17</f>
        <v>0</v>
      </c>
      <c r="N275" s="13">
        <f>L275*24*'Metric Summary'!$A$16+M275*'Metric Summary'!$A$18</f>
        <v>0</v>
      </c>
      <c r="AE275" t="s">
        <v>1659</v>
      </c>
      <c r="AF275" t="s">
        <v>171</v>
      </c>
      <c r="AG275">
        <v>1</v>
      </c>
      <c r="AH275">
        <v>7</v>
      </c>
      <c r="AI275">
        <v>5</v>
      </c>
      <c r="AL275">
        <v>123</v>
      </c>
      <c r="AM275">
        <v>96</v>
      </c>
      <c r="AO275">
        <v>794</v>
      </c>
      <c r="AP275">
        <f t="shared" si="52"/>
        <v>0</v>
      </c>
      <c r="AQ275">
        <f t="shared" si="53"/>
        <v>0</v>
      </c>
    </row>
    <row r="276" spans="1:43" x14ac:dyDescent="0.2">
      <c r="A276" s="1" t="s">
        <v>1599</v>
      </c>
      <c r="B276" t="s">
        <v>1166</v>
      </c>
      <c r="C276" t="s">
        <v>1617</v>
      </c>
      <c r="D276" s="15"/>
      <c r="E276" s="80" t="s">
        <v>1636</v>
      </c>
      <c r="F276" s="3">
        <f>'Metric Summary'!C$45</f>
        <v>0</v>
      </c>
      <c r="G276" s="4">
        <f t="shared" si="48"/>
        <v>0</v>
      </c>
      <c r="H276" s="51">
        <f t="shared" si="49"/>
        <v>0</v>
      </c>
      <c r="I276" s="52">
        <f t="shared" si="50"/>
        <v>0</v>
      </c>
      <c r="J276" s="17">
        <f t="shared" si="51"/>
        <v>0</v>
      </c>
      <c r="K276" s="13">
        <f>J276*60*24*'Metric Summary'!$A$14</f>
        <v>0</v>
      </c>
      <c r="L276" s="52">
        <f>D276*F276*AJ276*AK276*'Metric Summary'!$A$15</f>
        <v>0</v>
      </c>
      <c r="M276" s="52">
        <f>D276*F276*AJ276*AK276*'Metric Summary'!$A$15*'Metric Summary'!$A$17</f>
        <v>0</v>
      </c>
      <c r="N276" s="13">
        <f>L276*24*'Metric Summary'!$A$16+M276*'Metric Summary'!$A$18</f>
        <v>0</v>
      </c>
      <c r="AE276" t="s">
        <v>1660</v>
      </c>
      <c r="AF276" t="s">
        <v>171</v>
      </c>
      <c r="AG276">
        <v>5</v>
      </c>
      <c r="AH276">
        <v>16</v>
      </c>
      <c r="AI276">
        <v>9</v>
      </c>
      <c r="AL276">
        <v>868</v>
      </c>
      <c r="AM276">
        <v>800</v>
      </c>
      <c r="AO276">
        <v>794</v>
      </c>
      <c r="AP276">
        <f t="shared" si="52"/>
        <v>0</v>
      </c>
      <c r="AQ276">
        <f t="shared" si="53"/>
        <v>0</v>
      </c>
    </row>
    <row r="277" spans="1:43" x14ac:dyDescent="0.2">
      <c r="A277" s="1" t="s">
        <v>1599</v>
      </c>
      <c r="B277" t="s">
        <v>1166</v>
      </c>
      <c r="C277" t="s">
        <v>1618</v>
      </c>
      <c r="D277" s="15">
        <v>4</v>
      </c>
      <c r="E277" s="80" t="s">
        <v>1637</v>
      </c>
      <c r="F277" s="3">
        <f>'Metric Summary'!C$45</f>
        <v>0</v>
      </c>
      <c r="G277" s="4">
        <f t="shared" si="48"/>
        <v>0</v>
      </c>
      <c r="H277" s="51">
        <f t="shared" si="49"/>
        <v>0</v>
      </c>
      <c r="I277" s="52">
        <f t="shared" si="50"/>
        <v>0</v>
      </c>
      <c r="J277" s="17">
        <f t="shared" si="51"/>
        <v>0</v>
      </c>
      <c r="K277" s="13">
        <f>J277*60*24*'Metric Summary'!$A$14</f>
        <v>0</v>
      </c>
      <c r="L277" s="52">
        <f>D277*F277*AJ277*AK277*'Metric Summary'!$A$15</f>
        <v>0</v>
      </c>
      <c r="M277" s="52">
        <f>D277*F277*AJ277*AK277*'Metric Summary'!$A$15*'Metric Summary'!$A$17</f>
        <v>0</v>
      </c>
      <c r="N277" s="13">
        <f>L277*24*'Metric Summary'!$A$16+M277*'Metric Summary'!$A$18</f>
        <v>0</v>
      </c>
      <c r="AE277" t="s">
        <v>1661</v>
      </c>
      <c r="AF277" t="s">
        <v>171</v>
      </c>
      <c r="AG277">
        <v>5</v>
      </c>
      <c r="AH277">
        <v>5</v>
      </c>
      <c r="AI277">
        <v>0</v>
      </c>
      <c r="AL277">
        <v>1189</v>
      </c>
      <c r="AM277">
        <v>1184</v>
      </c>
      <c r="AO277">
        <v>794</v>
      </c>
      <c r="AP277">
        <f t="shared" si="52"/>
        <v>0</v>
      </c>
      <c r="AQ277">
        <f t="shared" si="53"/>
        <v>0</v>
      </c>
    </row>
    <row r="278" spans="1:43" x14ac:dyDescent="0.2">
      <c r="A278" s="1" t="s">
        <v>1599</v>
      </c>
      <c r="B278" t="s">
        <v>1166</v>
      </c>
      <c r="C278" t="s">
        <v>1619</v>
      </c>
      <c r="D278" s="15">
        <v>1</v>
      </c>
      <c r="E278" s="1" t="s">
        <v>196</v>
      </c>
      <c r="F278" s="3">
        <f>'Metric Summary'!C$45</f>
        <v>0</v>
      </c>
      <c r="G278" s="4">
        <f t="shared" ref="G278:G341" si="66">IF(F278&gt;0,D278*(AO278)/(AG278*60),0)</f>
        <v>0</v>
      </c>
      <c r="H278" s="51">
        <f t="shared" ref="H278:H341" si="67">IF(F278&gt;0,D278/AG278,0)</f>
        <v>0</v>
      </c>
      <c r="I278" s="52">
        <f t="shared" ref="I278:I341" si="68">F278*D278/AG278</f>
        <v>0</v>
      </c>
      <c r="J278" s="17">
        <f t="shared" ref="J278:J341" si="69">I278*AI278</f>
        <v>0</v>
      </c>
      <c r="K278" s="13">
        <f>J278*60*24*'Metric Summary'!$A$14</f>
        <v>0</v>
      </c>
      <c r="L278" s="52">
        <f>D278*F278*AJ278*AK278*'Metric Summary'!$A$15</f>
        <v>0</v>
      </c>
      <c r="M278" s="52">
        <f>D278*F278*AJ278*AK278*'Metric Summary'!$A$15*'Metric Summary'!$A$17</f>
        <v>0</v>
      </c>
      <c r="N278" s="13">
        <f>L278*24*'Metric Summary'!$A$16+M278*'Metric Summary'!$A$18</f>
        <v>0</v>
      </c>
      <c r="AE278" t="s">
        <v>1662</v>
      </c>
      <c r="AF278" t="s">
        <v>170</v>
      </c>
      <c r="AG278">
        <v>8</v>
      </c>
      <c r="AH278">
        <v>9</v>
      </c>
      <c r="AI278">
        <v>7</v>
      </c>
      <c r="AL278">
        <v>113</v>
      </c>
      <c r="AM278">
        <v>32</v>
      </c>
      <c r="AO278">
        <v>794</v>
      </c>
      <c r="AP278">
        <f t="shared" ref="AP278:AP341" si="70">F278*AI278*IF(D278&gt;0,1,0)</f>
        <v>0</v>
      </c>
      <c r="AQ278">
        <f t="shared" ref="AQ278:AQ341" si="71">F278*AI278*D278</f>
        <v>0</v>
      </c>
    </row>
    <row r="279" spans="1:43" x14ac:dyDescent="0.2">
      <c r="A279" s="1" t="s">
        <v>1599</v>
      </c>
      <c r="B279" t="s">
        <v>1166</v>
      </c>
      <c r="C279" t="s">
        <v>1620</v>
      </c>
      <c r="D279" s="15">
        <v>50</v>
      </c>
      <c r="E279" s="1" t="s">
        <v>1638</v>
      </c>
      <c r="F279" s="3">
        <f>'Metric Summary'!C$45</f>
        <v>0</v>
      </c>
      <c r="G279" s="4">
        <f t="shared" si="66"/>
        <v>0</v>
      </c>
      <c r="H279" s="51">
        <f t="shared" si="67"/>
        <v>0</v>
      </c>
      <c r="I279" s="52">
        <f t="shared" si="68"/>
        <v>0</v>
      </c>
      <c r="J279" s="17">
        <f t="shared" si="69"/>
        <v>0</v>
      </c>
      <c r="K279" s="13">
        <f>J279*60*24*'Metric Summary'!$A$14</f>
        <v>0</v>
      </c>
      <c r="L279" s="52">
        <f>D279*F279*AJ279*AK279*'Metric Summary'!$A$15</f>
        <v>0</v>
      </c>
      <c r="M279" s="52">
        <f>D279*F279*AJ279*AK279*'Metric Summary'!$A$15*'Metric Summary'!$A$17</f>
        <v>0</v>
      </c>
      <c r="N279" s="13">
        <f>L279*24*'Metric Summary'!$A$16+M279*'Metric Summary'!$A$18</f>
        <v>0</v>
      </c>
      <c r="AE279" t="s">
        <v>1663</v>
      </c>
      <c r="AF279" t="s">
        <v>171</v>
      </c>
      <c r="AG279">
        <v>8</v>
      </c>
      <c r="AH279">
        <v>5</v>
      </c>
      <c r="AI279">
        <v>1</v>
      </c>
      <c r="AL279">
        <v>189</v>
      </c>
      <c r="AM279">
        <v>160</v>
      </c>
      <c r="AO279">
        <v>794</v>
      </c>
      <c r="AP279">
        <f t="shared" si="70"/>
        <v>0</v>
      </c>
      <c r="AQ279">
        <f t="shared" si="71"/>
        <v>0</v>
      </c>
    </row>
    <row r="280" spans="1:43" x14ac:dyDescent="0.2">
      <c r="A280" s="1" t="s">
        <v>1599</v>
      </c>
      <c r="B280" t="s">
        <v>1166</v>
      </c>
      <c r="C280" t="s">
        <v>1621</v>
      </c>
      <c r="D280" s="15">
        <v>1</v>
      </c>
      <c r="E280" s="1" t="s">
        <v>196</v>
      </c>
      <c r="F280" s="3">
        <f>'Metric Summary'!C$45</f>
        <v>0</v>
      </c>
      <c r="G280" s="4">
        <f t="shared" si="66"/>
        <v>0</v>
      </c>
      <c r="H280" s="51">
        <f t="shared" si="67"/>
        <v>0</v>
      </c>
      <c r="I280" s="52">
        <f t="shared" si="68"/>
        <v>0</v>
      </c>
      <c r="J280" s="17">
        <f t="shared" si="69"/>
        <v>0</v>
      </c>
      <c r="K280" s="13">
        <f>J280*60*24*'Metric Summary'!$A$14</f>
        <v>0</v>
      </c>
      <c r="L280" s="52">
        <f>D280*F280*AJ280*AK280*'Metric Summary'!$A$15</f>
        <v>0</v>
      </c>
      <c r="M280" s="52">
        <f>D280*F280*AJ280*AK280*'Metric Summary'!$A$15*'Metric Summary'!$A$17</f>
        <v>0</v>
      </c>
      <c r="N280" s="13">
        <f>L280*24*'Metric Summary'!$A$16+M280*'Metric Summary'!$A$18</f>
        <v>0</v>
      </c>
      <c r="AE280" t="s">
        <v>1664</v>
      </c>
      <c r="AF280" t="s">
        <v>170</v>
      </c>
      <c r="AG280">
        <v>8</v>
      </c>
      <c r="AH280">
        <v>8</v>
      </c>
      <c r="AI280">
        <v>6</v>
      </c>
      <c r="AL280">
        <v>104</v>
      </c>
      <c r="AM280">
        <v>32</v>
      </c>
      <c r="AO280">
        <v>794</v>
      </c>
      <c r="AP280">
        <f t="shared" si="70"/>
        <v>0</v>
      </c>
      <c r="AQ280">
        <f t="shared" si="71"/>
        <v>0</v>
      </c>
    </row>
    <row r="281" spans="1:43" x14ac:dyDescent="0.2">
      <c r="A281" s="1" t="s">
        <v>1599</v>
      </c>
      <c r="B281" t="s">
        <v>1166</v>
      </c>
      <c r="C281" t="s">
        <v>1622</v>
      </c>
      <c r="D281" s="15">
        <v>20</v>
      </c>
      <c r="E281" s="80" t="s">
        <v>1639</v>
      </c>
      <c r="F281" s="3">
        <f>'Metric Summary'!C$45</f>
        <v>0</v>
      </c>
      <c r="G281" s="4">
        <f t="shared" si="66"/>
        <v>0</v>
      </c>
      <c r="H281" s="51">
        <f t="shared" si="67"/>
        <v>0</v>
      </c>
      <c r="I281" s="52">
        <f t="shared" si="68"/>
        <v>0</v>
      </c>
      <c r="J281" s="17">
        <f t="shared" si="69"/>
        <v>0</v>
      </c>
      <c r="K281" s="13">
        <f>J281*60*24*'Metric Summary'!$A$14</f>
        <v>0</v>
      </c>
      <c r="L281" s="52">
        <f>D281*F281*AJ281*AK281*'Metric Summary'!$A$15</f>
        <v>0</v>
      </c>
      <c r="M281" s="52">
        <f>D281*F281*AJ281*AK281*'Metric Summary'!$A$15*'Metric Summary'!$A$17</f>
        <v>0</v>
      </c>
      <c r="N281" s="13">
        <f>L281*24*'Metric Summary'!$A$16+M281*'Metric Summary'!$A$18</f>
        <v>0</v>
      </c>
      <c r="AE281" t="s">
        <v>1665</v>
      </c>
      <c r="AF281" t="s">
        <v>171</v>
      </c>
      <c r="AG281">
        <v>8</v>
      </c>
      <c r="AH281">
        <v>6</v>
      </c>
      <c r="AI281">
        <v>3</v>
      </c>
      <c r="AL281">
        <v>190</v>
      </c>
      <c r="AM281">
        <v>160</v>
      </c>
      <c r="AO281">
        <v>794</v>
      </c>
      <c r="AP281">
        <f t="shared" si="70"/>
        <v>0</v>
      </c>
      <c r="AQ281">
        <f t="shared" si="71"/>
        <v>0</v>
      </c>
    </row>
    <row r="282" spans="1:43" x14ac:dyDescent="0.2">
      <c r="A282" s="1" t="s">
        <v>1599</v>
      </c>
      <c r="B282" t="s">
        <v>1166</v>
      </c>
      <c r="C282" t="s">
        <v>1623</v>
      </c>
      <c r="D282" s="15">
        <v>4</v>
      </c>
      <c r="E282" s="80" t="s">
        <v>1640</v>
      </c>
      <c r="F282" s="3">
        <f>'Metric Summary'!C$45</f>
        <v>0</v>
      </c>
      <c r="G282" s="4">
        <f t="shared" si="66"/>
        <v>0</v>
      </c>
      <c r="H282" s="51">
        <f t="shared" si="67"/>
        <v>0</v>
      </c>
      <c r="I282" s="52">
        <f t="shared" si="68"/>
        <v>0</v>
      </c>
      <c r="J282" s="17">
        <f t="shared" si="69"/>
        <v>0</v>
      </c>
      <c r="K282" s="13">
        <f>J282*60*24*'Metric Summary'!$A$14</f>
        <v>0</v>
      </c>
      <c r="L282" s="52">
        <f>D282*F282*AJ282*AK282*'Metric Summary'!$A$15</f>
        <v>0</v>
      </c>
      <c r="M282" s="52">
        <f>D282*F282*AJ282*AK282*'Metric Summary'!$A$15*'Metric Summary'!$A$17</f>
        <v>0</v>
      </c>
      <c r="N282" s="13">
        <f>L282*24*'Metric Summary'!$A$16+M282*'Metric Summary'!$A$18</f>
        <v>0</v>
      </c>
      <c r="AE282" t="s">
        <v>1666</v>
      </c>
      <c r="AF282" t="s">
        <v>171</v>
      </c>
      <c r="AG282">
        <v>30</v>
      </c>
      <c r="AH282">
        <v>4</v>
      </c>
      <c r="AI282">
        <v>0</v>
      </c>
      <c r="AL282">
        <v>228</v>
      </c>
      <c r="AM282">
        <v>224</v>
      </c>
      <c r="AO282">
        <v>794</v>
      </c>
      <c r="AP282">
        <f t="shared" si="70"/>
        <v>0</v>
      </c>
      <c r="AQ282">
        <f t="shared" si="71"/>
        <v>0</v>
      </c>
    </row>
    <row r="283" spans="1:43" x14ac:dyDescent="0.2">
      <c r="A283" s="1" t="s">
        <v>1599</v>
      </c>
      <c r="B283" t="s">
        <v>1166</v>
      </c>
      <c r="C283" t="s">
        <v>1624</v>
      </c>
      <c r="D283" s="15">
        <v>50</v>
      </c>
      <c r="E283" s="80" t="s">
        <v>1641</v>
      </c>
      <c r="F283" s="3">
        <f>'Metric Summary'!C$45</f>
        <v>0</v>
      </c>
      <c r="G283" s="4">
        <f t="shared" si="66"/>
        <v>0</v>
      </c>
      <c r="H283" s="51">
        <f t="shared" si="67"/>
        <v>0</v>
      </c>
      <c r="I283" s="52">
        <f t="shared" si="68"/>
        <v>0</v>
      </c>
      <c r="J283" s="17">
        <f t="shared" si="69"/>
        <v>0</v>
      </c>
      <c r="K283" s="13">
        <f>J283*60*24*'Metric Summary'!$A$14</f>
        <v>0</v>
      </c>
      <c r="L283" s="52">
        <f>D283*F283*AJ283*AK283*'Metric Summary'!$A$15</f>
        <v>0</v>
      </c>
      <c r="M283" s="52">
        <f>D283*F283*AJ283*AK283*'Metric Summary'!$A$15*'Metric Summary'!$A$17</f>
        <v>0</v>
      </c>
      <c r="N283" s="13">
        <f>L283*24*'Metric Summary'!$A$16+M283*'Metric Summary'!$A$18</f>
        <v>0</v>
      </c>
      <c r="AE283" t="s">
        <v>1667</v>
      </c>
      <c r="AF283" t="s">
        <v>171</v>
      </c>
      <c r="AG283">
        <v>8</v>
      </c>
      <c r="AH283">
        <v>4</v>
      </c>
      <c r="AI283">
        <v>2</v>
      </c>
      <c r="AL283">
        <v>132</v>
      </c>
      <c r="AM283">
        <v>96</v>
      </c>
      <c r="AO283">
        <v>794</v>
      </c>
      <c r="AP283">
        <f t="shared" si="70"/>
        <v>0</v>
      </c>
      <c r="AQ283">
        <f t="shared" si="71"/>
        <v>0</v>
      </c>
    </row>
    <row r="284" spans="1:43" x14ac:dyDescent="0.2">
      <c r="A284" s="1" t="s">
        <v>1599</v>
      </c>
      <c r="B284" t="s">
        <v>1166</v>
      </c>
      <c r="C284" t="s">
        <v>1625</v>
      </c>
      <c r="D284" s="15">
        <v>50</v>
      </c>
      <c r="E284" s="80" t="s">
        <v>1642</v>
      </c>
      <c r="F284" s="3">
        <f>'Metric Summary'!C$45</f>
        <v>0</v>
      </c>
      <c r="G284" s="4">
        <f t="shared" si="66"/>
        <v>0</v>
      </c>
      <c r="H284" s="51">
        <f t="shared" si="67"/>
        <v>0</v>
      </c>
      <c r="I284" s="52">
        <f t="shared" si="68"/>
        <v>0</v>
      </c>
      <c r="J284" s="17">
        <f t="shared" si="69"/>
        <v>0</v>
      </c>
      <c r="K284" s="13">
        <f>J284*60*24*'Metric Summary'!$A$14</f>
        <v>0</v>
      </c>
      <c r="L284" s="52">
        <f>D284*F284*AJ284*AK284*'Metric Summary'!$A$15</f>
        <v>0</v>
      </c>
      <c r="M284" s="52">
        <f>D284*F284*AJ284*AK284*'Metric Summary'!$A$15*'Metric Summary'!$A$17</f>
        <v>0</v>
      </c>
      <c r="N284" s="13">
        <f>L284*24*'Metric Summary'!$A$16+M284*'Metric Summary'!$A$18</f>
        <v>0</v>
      </c>
      <c r="AE284" t="s">
        <v>1668</v>
      </c>
      <c r="AF284" t="s">
        <v>171</v>
      </c>
      <c r="AG284">
        <v>8</v>
      </c>
      <c r="AH284">
        <v>4</v>
      </c>
      <c r="AI284">
        <v>2</v>
      </c>
      <c r="AL284">
        <v>132</v>
      </c>
      <c r="AM284">
        <v>96</v>
      </c>
      <c r="AO284">
        <v>794</v>
      </c>
      <c r="AP284">
        <f t="shared" si="70"/>
        <v>0</v>
      </c>
      <c r="AQ284">
        <f t="shared" si="71"/>
        <v>0</v>
      </c>
    </row>
    <row r="285" spans="1:43" x14ac:dyDescent="0.2">
      <c r="A285" s="1" t="s">
        <v>1599</v>
      </c>
      <c r="B285" t="s">
        <v>1166</v>
      </c>
      <c r="C285" t="s">
        <v>1626</v>
      </c>
      <c r="D285" s="15">
        <v>1</v>
      </c>
      <c r="E285" s="1" t="s">
        <v>1627</v>
      </c>
      <c r="F285" s="3">
        <f>'Metric Summary'!C$45</f>
        <v>0</v>
      </c>
      <c r="G285" s="4">
        <f t="shared" si="66"/>
        <v>0</v>
      </c>
      <c r="H285" s="51">
        <f t="shared" si="67"/>
        <v>0</v>
      </c>
      <c r="I285" s="52">
        <f t="shared" si="68"/>
        <v>0</v>
      </c>
      <c r="J285" s="17">
        <f t="shared" si="69"/>
        <v>0</v>
      </c>
      <c r="K285" s="13">
        <f>J285*60*24*'Metric Summary'!$A$14</f>
        <v>0</v>
      </c>
      <c r="L285" s="52">
        <f>D285*F285*AJ285*AK285*'Metric Summary'!$A$15</f>
        <v>0</v>
      </c>
      <c r="M285" s="52">
        <f>D285*F285*AJ285*AK285*'Metric Summary'!$A$15*'Metric Summary'!$A$17</f>
        <v>0</v>
      </c>
      <c r="N285" s="13">
        <f>L285*24*'Metric Summary'!$A$16+M285*'Metric Summary'!$A$18</f>
        <v>0</v>
      </c>
      <c r="AE285" t="s">
        <v>1669</v>
      </c>
      <c r="AF285" t="s">
        <v>171</v>
      </c>
      <c r="AG285">
        <v>1</v>
      </c>
      <c r="AH285">
        <v>10</v>
      </c>
      <c r="AI285">
        <v>4</v>
      </c>
      <c r="AL285">
        <v>330</v>
      </c>
      <c r="AM285">
        <v>224</v>
      </c>
      <c r="AO285">
        <v>794</v>
      </c>
      <c r="AP285">
        <f t="shared" si="70"/>
        <v>0</v>
      </c>
      <c r="AQ285">
        <f t="shared" si="71"/>
        <v>0</v>
      </c>
    </row>
    <row r="286" spans="1:43" x14ac:dyDescent="0.2">
      <c r="A286" s="14" t="s">
        <v>152</v>
      </c>
      <c r="B286" s="6" t="s">
        <v>326</v>
      </c>
      <c r="C286" t="s">
        <v>34</v>
      </c>
      <c r="D286" s="27">
        <f>D$294/5</f>
        <v>50</v>
      </c>
      <c r="E286" s="6" t="s">
        <v>275</v>
      </c>
      <c r="F286" s="3">
        <f>'Metric Summary'!$C$68</f>
        <v>0</v>
      </c>
      <c r="G286" s="4">
        <f t="shared" si="66"/>
        <v>0</v>
      </c>
      <c r="H286" s="51">
        <f t="shared" si="67"/>
        <v>0</v>
      </c>
      <c r="I286" s="52">
        <f t="shared" si="68"/>
        <v>0</v>
      </c>
      <c r="J286" s="17">
        <f t="shared" si="69"/>
        <v>0</v>
      </c>
      <c r="K286" s="13">
        <f>J286*60*24*'Metric Summary'!$A$14</f>
        <v>0</v>
      </c>
      <c r="L286" s="52">
        <f>D286*F286*AJ286*AK286*'Metric Summary'!$A$15</f>
        <v>0</v>
      </c>
      <c r="M286" s="52">
        <f>D286*F286*AJ286*AK286*'Metric Summary'!$A$15*'Metric Summary'!$A$17</f>
        <v>0</v>
      </c>
      <c r="N286" s="13">
        <f>L286*24*'Metric Summary'!$A$16+M286*'Metric Summary'!$A$18</f>
        <v>0</v>
      </c>
      <c r="AE286" t="s">
        <v>35</v>
      </c>
      <c r="AF286" t="s">
        <v>171</v>
      </c>
      <c r="AG286">
        <v>1</v>
      </c>
      <c r="AH286">
        <v>8</v>
      </c>
      <c r="AI286">
        <v>0</v>
      </c>
      <c r="AL286">
        <v>312</v>
      </c>
      <c r="AM286">
        <v>292</v>
      </c>
      <c r="AN286" s="23">
        <v>0.77584059775840597</v>
      </c>
      <c r="AO286" s="18">
        <f>250+19*AH286+D286*(23+(AL286-AM286)+AM286*(1-IF(AN286&gt;0,AN286,'Metric Summary'!$AG$2)))</f>
        <v>5824.727272727273</v>
      </c>
      <c r="AP286">
        <f t="shared" si="70"/>
        <v>0</v>
      </c>
      <c r="AQ286">
        <f t="shared" si="71"/>
        <v>0</v>
      </c>
    </row>
    <row r="287" spans="1:43" x14ac:dyDescent="0.2">
      <c r="A287" s="14" t="s">
        <v>152</v>
      </c>
      <c r="B287" s="6" t="s">
        <v>326</v>
      </c>
      <c r="C287" t="s">
        <v>311</v>
      </c>
      <c r="D287" s="27">
        <f>D$294/5</f>
        <v>50</v>
      </c>
      <c r="E287" s="6" t="s">
        <v>275</v>
      </c>
      <c r="F287" s="3">
        <f>'Metric Summary'!$C$68</f>
        <v>0</v>
      </c>
      <c r="G287" s="4">
        <f t="shared" si="66"/>
        <v>0</v>
      </c>
      <c r="H287" s="51">
        <f t="shared" si="67"/>
        <v>0</v>
      </c>
      <c r="I287" s="52">
        <f t="shared" si="68"/>
        <v>0</v>
      </c>
      <c r="J287" s="17">
        <f t="shared" si="69"/>
        <v>0</v>
      </c>
      <c r="K287" s="13">
        <f>J287*60*24*'Metric Summary'!$A$14</f>
        <v>0</v>
      </c>
      <c r="L287" s="52">
        <f>D287*F287*AJ287*AK287*'Metric Summary'!$A$15</f>
        <v>0</v>
      </c>
      <c r="M287" s="52">
        <f>D287*F287*AJ287*AK287*'Metric Summary'!$A$15*'Metric Summary'!$A$17</f>
        <v>0</v>
      </c>
      <c r="N287" s="13">
        <f>L287*24*'Metric Summary'!$A$16+M287*'Metric Summary'!$A$18</f>
        <v>0</v>
      </c>
      <c r="AE287" t="s">
        <v>313</v>
      </c>
      <c r="AF287" t="s">
        <v>171</v>
      </c>
      <c r="AG287">
        <v>5</v>
      </c>
      <c r="AH287">
        <v>13</v>
      </c>
      <c r="AI287">
        <v>6</v>
      </c>
      <c r="AL287">
        <v>541</v>
      </c>
      <c r="AM287">
        <v>460</v>
      </c>
      <c r="AN287" s="23">
        <v>0.77584059775840597</v>
      </c>
      <c r="AO287" s="18">
        <f>250+19*AH287+D287*(23+(AL287-AM287)+AM287*(1-IF(AN287&gt;0,AN287,'Metric Summary'!$AG$2)))</f>
        <v>10852.666251556662</v>
      </c>
      <c r="AP287">
        <f t="shared" si="70"/>
        <v>0</v>
      </c>
      <c r="AQ287">
        <f t="shared" si="71"/>
        <v>0</v>
      </c>
    </row>
    <row r="288" spans="1:43" x14ac:dyDescent="0.2">
      <c r="A288" s="14" t="s">
        <v>152</v>
      </c>
      <c r="B288" s="6" t="s">
        <v>326</v>
      </c>
      <c r="C288" t="s">
        <v>36</v>
      </c>
      <c r="D288" s="27">
        <f>D$294/5/2</f>
        <v>25</v>
      </c>
      <c r="E288" s="6" t="s">
        <v>276</v>
      </c>
      <c r="F288" s="3">
        <f>'Metric Summary'!$C$68</f>
        <v>0</v>
      </c>
      <c r="G288" s="4">
        <f t="shared" si="66"/>
        <v>0</v>
      </c>
      <c r="H288" s="51">
        <f t="shared" si="67"/>
        <v>0</v>
      </c>
      <c r="I288" s="52">
        <f t="shared" si="68"/>
        <v>0</v>
      </c>
      <c r="J288" s="17">
        <f t="shared" si="69"/>
        <v>0</v>
      </c>
      <c r="K288" s="13">
        <f>J288*60*24*'Metric Summary'!$A$14</f>
        <v>0</v>
      </c>
      <c r="L288" s="52">
        <f>D288*F288*AJ288*AK288*'Metric Summary'!$A$15</f>
        <v>0</v>
      </c>
      <c r="M288" s="52">
        <f>D288*F288*AJ288*AK288*'Metric Summary'!$A$15*'Metric Summary'!$A$17</f>
        <v>0</v>
      </c>
      <c r="N288" s="13">
        <f>L288*24*'Metric Summary'!$A$16+M288*'Metric Summary'!$A$18</f>
        <v>0</v>
      </c>
      <c r="AE288" t="s">
        <v>37</v>
      </c>
      <c r="AF288" t="s">
        <v>171</v>
      </c>
      <c r="AG288">
        <v>1</v>
      </c>
      <c r="AH288">
        <v>18</v>
      </c>
      <c r="AI288">
        <v>5</v>
      </c>
      <c r="AL288">
        <v>742</v>
      </c>
      <c r="AM288">
        <v>652</v>
      </c>
      <c r="AN288" s="23">
        <v>0.82391304347826089</v>
      </c>
      <c r="AO288" s="18">
        <f>250+19*AH288+D288*(23+(AL288-AM288)+AM288*(1-IF(AN288&gt;0,AN288,'Metric Summary'!$AG$2)))</f>
        <v>6287.2173913043471</v>
      </c>
      <c r="AP288">
        <f t="shared" si="70"/>
        <v>0</v>
      </c>
      <c r="AQ288">
        <f t="shared" si="71"/>
        <v>0</v>
      </c>
    </row>
    <row r="289" spans="1:43" x14ac:dyDescent="0.2">
      <c r="A289" s="14" t="s">
        <v>152</v>
      </c>
      <c r="B289" s="6" t="s">
        <v>326</v>
      </c>
      <c r="C289" t="s">
        <v>169</v>
      </c>
      <c r="D289" s="15">
        <v>1</v>
      </c>
      <c r="E289" s="6" t="s">
        <v>277</v>
      </c>
      <c r="F289" s="3">
        <f>'Metric Summary'!$C$68</f>
        <v>0</v>
      </c>
      <c r="G289" s="4">
        <f t="shared" si="66"/>
        <v>0</v>
      </c>
      <c r="H289" s="51">
        <f t="shared" si="67"/>
        <v>0</v>
      </c>
      <c r="I289" s="52">
        <f t="shared" si="68"/>
        <v>0</v>
      </c>
      <c r="J289" s="17">
        <f t="shared" si="69"/>
        <v>0</v>
      </c>
      <c r="K289" s="13">
        <f>J289*60*24*'Metric Summary'!$A$14</f>
        <v>0</v>
      </c>
      <c r="L289" s="52">
        <f>D289*F289*AJ289*AK289*'Metric Summary'!$A$15</f>
        <v>0</v>
      </c>
      <c r="M289" s="52">
        <f>D289*F289*AJ289*AK289*'Metric Summary'!$A$15*'Metric Summary'!$A$17</f>
        <v>0</v>
      </c>
      <c r="N289" s="13">
        <f>L289*24*'Metric Summary'!$A$16+M289*'Metric Summary'!$A$18</f>
        <v>0</v>
      </c>
      <c r="AE289" t="s">
        <v>159</v>
      </c>
      <c r="AF289" t="s">
        <v>171</v>
      </c>
      <c r="AG289">
        <v>1</v>
      </c>
      <c r="AH289">
        <v>10</v>
      </c>
      <c r="AI289">
        <v>0</v>
      </c>
      <c r="AL289">
        <v>386</v>
      </c>
      <c r="AM289">
        <v>348</v>
      </c>
      <c r="AN289" s="23"/>
      <c r="AO289" s="18">
        <f>250+19*AH289+D289*(23+(AL289-AM289)+AM289*(1-IF(AN289&gt;0,AN289,'Metric Summary'!$AG$2)))</f>
        <v>640.20000000000005</v>
      </c>
      <c r="AP289">
        <f t="shared" si="70"/>
        <v>0</v>
      </c>
      <c r="AQ289">
        <f t="shared" si="71"/>
        <v>0</v>
      </c>
    </row>
    <row r="290" spans="1:43" x14ac:dyDescent="0.2">
      <c r="A290" s="14" t="s">
        <v>152</v>
      </c>
      <c r="B290" s="6" t="s">
        <v>326</v>
      </c>
      <c r="C290" t="s">
        <v>116</v>
      </c>
      <c r="D290" s="15">
        <v>1</v>
      </c>
      <c r="E290" s="6" t="s">
        <v>278</v>
      </c>
      <c r="F290" s="3">
        <f>'Metric Summary'!$C$68</f>
        <v>0</v>
      </c>
      <c r="G290" s="4">
        <f t="shared" si="66"/>
        <v>0</v>
      </c>
      <c r="H290" s="51">
        <f t="shared" si="67"/>
        <v>0</v>
      </c>
      <c r="I290" s="52">
        <f t="shared" si="68"/>
        <v>0</v>
      </c>
      <c r="J290" s="17">
        <f t="shared" si="69"/>
        <v>0</v>
      </c>
      <c r="K290" s="13">
        <f>J290*60*24*'Metric Summary'!$A$14</f>
        <v>0</v>
      </c>
      <c r="L290" s="52">
        <f>D290*F290*AJ290*AK290*'Metric Summary'!$A$15</f>
        <v>0</v>
      </c>
      <c r="M290" s="52">
        <f>D290*F290*AJ290*AK290*'Metric Summary'!$A$15*'Metric Summary'!$A$17</f>
        <v>0</v>
      </c>
      <c r="N290" s="13">
        <f>L290*24*'Metric Summary'!$A$16+M290*'Metric Summary'!$A$18</f>
        <v>0</v>
      </c>
      <c r="AE290" t="s">
        <v>117</v>
      </c>
      <c r="AF290" t="s">
        <v>171</v>
      </c>
      <c r="AG290">
        <v>1</v>
      </c>
      <c r="AH290">
        <v>13</v>
      </c>
      <c r="AI290">
        <v>7</v>
      </c>
      <c r="AL290">
        <v>301</v>
      </c>
      <c r="AM290">
        <v>224</v>
      </c>
      <c r="AN290" s="23">
        <v>0.73863636363636365</v>
      </c>
      <c r="AO290" s="18">
        <f>250+19*AH290+D290*(23+(AL290-AM290)+AM290*(1-IF(AN290&gt;0,AN290,'Metric Summary'!$AG$2)))</f>
        <v>655.5454545454545</v>
      </c>
      <c r="AP290">
        <f t="shared" si="70"/>
        <v>0</v>
      </c>
      <c r="AQ290">
        <f t="shared" si="71"/>
        <v>0</v>
      </c>
    </row>
    <row r="291" spans="1:43" x14ac:dyDescent="0.2">
      <c r="A291" s="14" t="s">
        <v>152</v>
      </c>
      <c r="B291" s="6" t="s">
        <v>326</v>
      </c>
      <c r="C291" t="s">
        <v>33</v>
      </c>
      <c r="D291" s="15">
        <v>1</v>
      </c>
      <c r="E291" s="6" t="s">
        <v>215</v>
      </c>
      <c r="F291" s="3">
        <f>'Metric Summary'!$C$68</f>
        <v>0</v>
      </c>
      <c r="G291" s="4">
        <f t="shared" si="66"/>
        <v>0</v>
      </c>
      <c r="H291" s="51">
        <f t="shared" si="67"/>
        <v>0</v>
      </c>
      <c r="I291" s="52">
        <f t="shared" si="68"/>
        <v>0</v>
      </c>
      <c r="J291" s="17">
        <f t="shared" si="69"/>
        <v>0</v>
      </c>
      <c r="K291" s="13">
        <f>J291*60*24*'Metric Summary'!$A$14</f>
        <v>0</v>
      </c>
      <c r="L291" s="52">
        <f>D291*F291*AJ291*AK291*'Metric Summary'!$A$15</f>
        <v>0</v>
      </c>
      <c r="M291" s="52">
        <f>D291*F291*AJ291*AK291*'Metric Summary'!$A$15*'Metric Summary'!$A$17</f>
        <v>0</v>
      </c>
      <c r="N291" s="13">
        <f>L291*24*'Metric Summary'!$A$16+M291*'Metric Summary'!$A$18</f>
        <v>0</v>
      </c>
      <c r="AE291" t="s">
        <v>124</v>
      </c>
      <c r="AF291" t="s">
        <v>171</v>
      </c>
      <c r="AG291">
        <v>1</v>
      </c>
      <c r="AH291">
        <v>9</v>
      </c>
      <c r="AI291">
        <v>0</v>
      </c>
      <c r="AL291">
        <v>629</v>
      </c>
      <c r="AM291">
        <v>576</v>
      </c>
      <c r="AN291" s="23">
        <v>0.75231481481481488</v>
      </c>
      <c r="AO291" s="18">
        <f>250+19*AH291+D291*(23+(AL291-AM291)+AM291*(1-IF(AN291&gt;0,AN291,'Metric Summary'!$AG$2)))</f>
        <v>639.66666666666663</v>
      </c>
      <c r="AP291">
        <f t="shared" si="70"/>
        <v>0</v>
      </c>
      <c r="AQ291">
        <f t="shared" si="71"/>
        <v>0</v>
      </c>
    </row>
    <row r="292" spans="1:43" ht="13.5" customHeight="1" x14ac:dyDescent="0.2">
      <c r="A292" s="14" t="s">
        <v>152</v>
      </c>
      <c r="B292" s="6" t="s">
        <v>326</v>
      </c>
      <c r="C292" t="s">
        <v>118</v>
      </c>
      <c r="D292" s="15">
        <v>3</v>
      </c>
      <c r="E292" s="6" t="s">
        <v>214</v>
      </c>
      <c r="F292" s="3">
        <f>'Metric Summary'!$C$68</f>
        <v>0</v>
      </c>
      <c r="G292" s="4">
        <f t="shared" si="66"/>
        <v>0</v>
      </c>
      <c r="H292" s="51">
        <f t="shared" si="67"/>
        <v>0</v>
      </c>
      <c r="I292" s="52">
        <f t="shared" si="68"/>
        <v>0</v>
      </c>
      <c r="J292" s="17">
        <f t="shared" si="69"/>
        <v>0</v>
      </c>
      <c r="K292" s="13">
        <f>J292*60*24*'Metric Summary'!$A$14</f>
        <v>0</v>
      </c>
      <c r="L292" s="52">
        <f>D292*F292*AJ292*AK292*'Metric Summary'!$A$15</f>
        <v>0</v>
      </c>
      <c r="M292" s="52">
        <f>D292*F292*AJ292*AK292*'Metric Summary'!$A$15*'Metric Summary'!$A$17</f>
        <v>0</v>
      </c>
      <c r="N292" s="13">
        <f>L292*24*'Metric Summary'!$A$16+M292*'Metric Summary'!$A$18</f>
        <v>0</v>
      </c>
      <c r="AE292" t="s">
        <v>119</v>
      </c>
      <c r="AF292" t="s">
        <v>171</v>
      </c>
      <c r="AG292">
        <v>1</v>
      </c>
      <c r="AH292">
        <v>9</v>
      </c>
      <c r="AI292">
        <v>1</v>
      </c>
      <c r="AL292">
        <v>517</v>
      </c>
      <c r="AM292">
        <v>488</v>
      </c>
      <c r="AN292" s="23">
        <v>0.7901785714285714</v>
      </c>
      <c r="AO292" s="18">
        <f>250+19*AH292+D292*(23+(AL292-AM292)+AM292*(1-IF(AN292&gt;0,AN292,'Metric Summary'!$AG$2)))</f>
        <v>884.17857142857156</v>
      </c>
      <c r="AP292">
        <f t="shared" si="70"/>
        <v>0</v>
      </c>
      <c r="AQ292">
        <f t="shared" si="71"/>
        <v>0</v>
      </c>
    </row>
    <row r="293" spans="1:43" ht="13.5" customHeight="1" x14ac:dyDescent="0.2">
      <c r="A293" s="14" t="s">
        <v>152</v>
      </c>
      <c r="B293" s="6" t="s">
        <v>326</v>
      </c>
      <c r="C293" t="s">
        <v>1261</v>
      </c>
      <c r="D293" s="15">
        <v>1</v>
      </c>
      <c r="E293" s="6"/>
      <c r="F293" s="3">
        <f>'Metric Summary'!$C$68</f>
        <v>0</v>
      </c>
      <c r="G293" s="4">
        <f t="shared" si="66"/>
        <v>0</v>
      </c>
      <c r="H293" s="51">
        <f t="shared" si="67"/>
        <v>0</v>
      </c>
      <c r="I293" s="52">
        <f t="shared" si="68"/>
        <v>0</v>
      </c>
      <c r="J293" s="17">
        <f t="shared" si="69"/>
        <v>0</v>
      </c>
      <c r="K293" s="13">
        <f>J293*60*24*'Metric Summary'!$A$14</f>
        <v>0</v>
      </c>
      <c r="L293" s="52">
        <f>D293*F293*AJ293*AK293*'Metric Summary'!$A$15</f>
        <v>0</v>
      </c>
      <c r="M293" s="52">
        <f>D293*F293*AJ293*AK293*'Metric Summary'!$A$15*'Metric Summary'!$A$17</f>
        <v>0</v>
      </c>
      <c r="N293" s="13">
        <f>L293*24*'Metric Summary'!$A$16+M293*'Metric Summary'!$A$18</f>
        <v>0</v>
      </c>
      <c r="AE293" t="s">
        <v>1263</v>
      </c>
      <c r="AF293" t="s">
        <v>171</v>
      </c>
      <c r="AG293">
        <v>1</v>
      </c>
      <c r="AH293">
        <v>13</v>
      </c>
      <c r="AI293">
        <v>8</v>
      </c>
      <c r="AL293">
        <v>301</v>
      </c>
      <c r="AM293">
        <v>224</v>
      </c>
      <c r="AN293" s="23">
        <v>0.7901785714285714</v>
      </c>
      <c r="AO293" s="18">
        <f>250+19*AH293+D293*(23+(AL293-AM293)+AM293*(1-IF(AN293&gt;0,AN293,'Metric Summary'!$AG$2)))</f>
        <v>644</v>
      </c>
      <c r="AP293">
        <f t="shared" si="70"/>
        <v>0</v>
      </c>
      <c r="AQ293">
        <f t="shared" si="71"/>
        <v>0</v>
      </c>
    </row>
    <row r="294" spans="1:43" x14ac:dyDescent="0.2">
      <c r="A294" s="14" t="s">
        <v>152</v>
      </c>
      <c r="B294" s="6" t="s">
        <v>326</v>
      </c>
      <c r="C294" t="s">
        <v>120</v>
      </c>
      <c r="D294" s="3">
        <f>'Metric Summary'!$D$68</f>
        <v>250</v>
      </c>
      <c r="E294" s="6" t="s">
        <v>279</v>
      </c>
      <c r="F294" s="3">
        <f>'Metric Summary'!$C$68</f>
        <v>0</v>
      </c>
      <c r="G294" s="4">
        <f t="shared" si="66"/>
        <v>0</v>
      </c>
      <c r="H294" s="51">
        <f t="shared" si="67"/>
        <v>0</v>
      </c>
      <c r="I294" s="52">
        <f t="shared" si="68"/>
        <v>0</v>
      </c>
      <c r="J294" s="17">
        <f t="shared" si="69"/>
        <v>0</v>
      </c>
      <c r="K294" s="13">
        <f>J294*60*24*'Metric Summary'!$A$14</f>
        <v>0</v>
      </c>
      <c r="L294" s="52">
        <f>D294*F294*AJ294*AK294*'Metric Summary'!$A$15</f>
        <v>0</v>
      </c>
      <c r="M294" s="52">
        <f>D294*F294*AJ294*AK294*'Metric Summary'!$A$15*'Metric Summary'!$A$17</f>
        <v>0</v>
      </c>
      <c r="N294" s="13">
        <f>L294*24*'Metric Summary'!$A$16+M294*'Metric Summary'!$A$18</f>
        <v>0</v>
      </c>
      <c r="AE294" t="s">
        <v>121</v>
      </c>
      <c r="AF294" t="s">
        <v>171</v>
      </c>
      <c r="AG294">
        <v>1</v>
      </c>
      <c r="AH294">
        <v>13</v>
      </c>
      <c r="AI294">
        <v>5</v>
      </c>
      <c r="AL294">
        <v>345</v>
      </c>
      <c r="AM294">
        <v>272</v>
      </c>
      <c r="AN294" s="23">
        <v>0.81218671679197996</v>
      </c>
      <c r="AO294" s="18">
        <f>250+19*AH294+D294*(23+(AL294-AM294)+AM294*(1-IF(AN294&gt;0,AN294,'Metric Summary'!$AG$2)))</f>
        <v>37268.303258145366</v>
      </c>
      <c r="AP294">
        <f t="shared" si="70"/>
        <v>0</v>
      </c>
      <c r="AQ294">
        <f t="shared" si="71"/>
        <v>0</v>
      </c>
    </row>
    <row r="295" spans="1:43" x14ac:dyDescent="0.2">
      <c r="A295" s="14" t="s">
        <v>152</v>
      </c>
      <c r="B295" s="6" t="s">
        <v>326</v>
      </c>
      <c r="C295" t="s">
        <v>312</v>
      </c>
      <c r="D295" s="3">
        <f>'Metric Summary'!$D$68</f>
        <v>250</v>
      </c>
      <c r="E295" s="6" t="s">
        <v>279</v>
      </c>
      <c r="F295" s="3">
        <f>'Metric Summary'!$C$68</f>
        <v>0</v>
      </c>
      <c r="G295" s="4">
        <f t="shared" si="66"/>
        <v>0</v>
      </c>
      <c r="H295" s="51">
        <f t="shared" si="67"/>
        <v>0</v>
      </c>
      <c r="I295" s="52">
        <f t="shared" si="68"/>
        <v>0</v>
      </c>
      <c r="J295" s="17">
        <f t="shared" si="69"/>
        <v>0</v>
      </c>
      <c r="K295" s="13">
        <f>J295*60*24*'Metric Summary'!$A$14</f>
        <v>0</v>
      </c>
      <c r="L295" s="52">
        <f>D295*F295*AJ295*AK295*'Metric Summary'!$A$15</f>
        <v>0</v>
      </c>
      <c r="M295" s="52">
        <f>D295*F295*AJ295*AK295*'Metric Summary'!$A$15*'Metric Summary'!$A$17</f>
        <v>0</v>
      </c>
      <c r="N295" s="13">
        <f>L295*24*'Metric Summary'!$A$16+M295*'Metric Summary'!$A$18</f>
        <v>0</v>
      </c>
      <c r="AE295" t="s">
        <v>314</v>
      </c>
      <c r="AF295" t="s">
        <v>171</v>
      </c>
      <c r="AG295">
        <v>5</v>
      </c>
      <c r="AH295">
        <v>15</v>
      </c>
      <c r="AI295">
        <v>9</v>
      </c>
      <c r="AL295">
        <v>359</v>
      </c>
      <c r="AM295">
        <v>224</v>
      </c>
      <c r="AN295" s="23">
        <v>0.81218671679197996</v>
      </c>
      <c r="AO295" s="18">
        <f>250+19*AH295+D295*(23+(AL295-AM295)+AM295*(1-IF(AN295&gt;0,AN295,'Metric Summary'!$AG$2)))</f>
        <v>50552.543859649122</v>
      </c>
      <c r="AP295">
        <f t="shared" si="70"/>
        <v>0</v>
      </c>
      <c r="AQ295">
        <f t="shared" si="71"/>
        <v>0</v>
      </c>
    </row>
    <row r="296" spans="1:43" x14ac:dyDescent="0.2">
      <c r="A296" s="14" t="s">
        <v>152</v>
      </c>
      <c r="B296" s="6" t="s">
        <v>326</v>
      </c>
      <c r="C296" t="s">
        <v>237</v>
      </c>
      <c r="D296" s="3">
        <f>'Metric Summary'!$D$68</f>
        <v>250</v>
      </c>
      <c r="E296" s="6" t="s">
        <v>279</v>
      </c>
      <c r="F296" s="3">
        <f>'Metric Summary'!$C$68</f>
        <v>0</v>
      </c>
      <c r="G296" s="4">
        <f t="shared" si="66"/>
        <v>0</v>
      </c>
      <c r="H296" s="51">
        <f t="shared" si="67"/>
        <v>0</v>
      </c>
      <c r="I296" s="52">
        <f t="shared" si="68"/>
        <v>0</v>
      </c>
      <c r="J296" s="17">
        <f t="shared" si="69"/>
        <v>0</v>
      </c>
      <c r="K296" s="13">
        <f>J296*60*24*'Metric Summary'!$A$14</f>
        <v>0</v>
      </c>
      <c r="L296" s="52">
        <f>D296*F296*AJ296*AK296*'Metric Summary'!$A$15</f>
        <v>0</v>
      </c>
      <c r="M296" s="52">
        <f>D296*F296*AJ296*AK296*'Metric Summary'!$A$15*'Metric Summary'!$A$17</f>
        <v>0</v>
      </c>
      <c r="N296" s="13">
        <f>L296*24*'Metric Summary'!$A$16+M296*'Metric Summary'!$A$18</f>
        <v>0</v>
      </c>
      <c r="AE296" t="s">
        <v>236</v>
      </c>
      <c r="AF296" t="s">
        <v>171</v>
      </c>
      <c r="AG296">
        <v>1</v>
      </c>
      <c r="AH296">
        <v>8</v>
      </c>
      <c r="AI296">
        <v>4</v>
      </c>
      <c r="AL296">
        <v>320</v>
      </c>
      <c r="AM296">
        <v>272</v>
      </c>
      <c r="AN296" s="23">
        <v>0.81218671679197996</v>
      </c>
      <c r="AO296" s="18">
        <f>250+19*AH296+D296*(23+(AL296-AM296)+AM296*(1-IF(AN296&gt;0,AN296,'Metric Summary'!$AG$2)))</f>
        <v>30923.303258145363</v>
      </c>
      <c r="AP296">
        <f t="shared" si="70"/>
        <v>0</v>
      </c>
      <c r="AQ296">
        <f t="shared" si="71"/>
        <v>0</v>
      </c>
    </row>
    <row r="297" spans="1:43" x14ac:dyDescent="0.2">
      <c r="A297" s="14" t="s">
        <v>152</v>
      </c>
      <c r="B297" s="6" t="s">
        <v>326</v>
      </c>
      <c r="C297" t="s">
        <v>122</v>
      </c>
      <c r="D297" s="3">
        <f>'Metric Summary'!$D$68 / 2</f>
        <v>125</v>
      </c>
      <c r="E297" s="6" t="s">
        <v>336</v>
      </c>
      <c r="F297" s="3">
        <f>'Metric Summary'!$C$68</f>
        <v>0</v>
      </c>
      <c r="G297" s="4">
        <f t="shared" si="66"/>
        <v>0</v>
      </c>
      <c r="H297" s="51">
        <f t="shared" si="67"/>
        <v>0</v>
      </c>
      <c r="I297" s="52">
        <f t="shared" si="68"/>
        <v>0</v>
      </c>
      <c r="J297" s="17">
        <f t="shared" si="69"/>
        <v>0</v>
      </c>
      <c r="K297" s="13">
        <f>J297*60*24*'Metric Summary'!$A$14</f>
        <v>0</v>
      </c>
      <c r="L297" s="52">
        <f>D297*F297*AJ297*AK297*'Metric Summary'!$A$15</f>
        <v>0</v>
      </c>
      <c r="M297" s="52">
        <f>D297*F297*AJ297*AK297*'Metric Summary'!$A$15*'Metric Summary'!$A$17</f>
        <v>0</v>
      </c>
      <c r="N297" s="13">
        <f>L297*24*'Metric Summary'!$A$16+M297*'Metric Summary'!$A$18</f>
        <v>0</v>
      </c>
      <c r="AE297" t="s">
        <v>123</v>
      </c>
      <c r="AF297" t="s">
        <v>171</v>
      </c>
      <c r="AG297">
        <v>1</v>
      </c>
      <c r="AH297">
        <v>9</v>
      </c>
      <c r="AI297">
        <v>4</v>
      </c>
      <c r="AL297">
        <v>313</v>
      </c>
      <c r="AM297">
        <v>272</v>
      </c>
      <c r="AN297" s="23">
        <v>0.81218671679197996</v>
      </c>
      <c r="AO297" s="18">
        <f>250+19*AH297+D297*(23+(AL297-AM297)+AM297*(1-IF(AN297&gt;0,AN297,'Metric Summary'!$AG$2)))</f>
        <v>14806.651629072681</v>
      </c>
      <c r="AP297">
        <f t="shared" si="70"/>
        <v>0</v>
      </c>
      <c r="AQ297">
        <f t="shared" si="71"/>
        <v>0</v>
      </c>
    </row>
    <row r="298" spans="1:43" x14ac:dyDescent="0.2">
      <c r="A298" s="14" t="s">
        <v>152</v>
      </c>
      <c r="B298" s="6" t="s">
        <v>326</v>
      </c>
      <c r="C298" t="s">
        <v>1262</v>
      </c>
      <c r="D298" s="3">
        <f>'Metric Summary'!$D$68/20</f>
        <v>12.5</v>
      </c>
      <c r="E298" s="6" t="s">
        <v>306</v>
      </c>
      <c r="F298" s="3">
        <f>'Metric Summary'!$C$68</f>
        <v>0</v>
      </c>
      <c r="G298" s="4">
        <f t="shared" si="66"/>
        <v>0</v>
      </c>
      <c r="H298" s="51">
        <f t="shared" si="67"/>
        <v>0</v>
      </c>
      <c r="I298" s="52">
        <f t="shared" si="68"/>
        <v>0</v>
      </c>
      <c r="J298" s="17">
        <f t="shared" si="69"/>
        <v>0</v>
      </c>
      <c r="K298" s="13">
        <f>J298*60*24*'Metric Summary'!$A$14</f>
        <v>0</v>
      </c>
      <c r="L298" s="52">
        <f>D298*F298*AJ298*AK298*'Metric Summary'!$A$15</f>
        <v>0</v>
      </c>
      <c r="M298" s="52">
        <f>D298*F298*AJ298*AK298*'Metric Summary'!$A$15*'Metric Summary'!$A$17</f>
        <v>0</v>
      </c>
      <c r="N298" s="13">
        <f>L298*24*'Metric Summary'!$A$16+M298*'Metric Summary'!$A$18</f>
        <v>0</v>
      </c>
      <c r="AE298" t="s">
        <v>1264</v>
      </c>
      <c r="AF298" t="s">
        <v>171</v>
      </c>
      <c r="AG298">
        <v>1</v>
      </c>
      <c r="AH298">
        <v>15</v>
      </c>
      <c r="AI298">
        <v>1</v>
      </c>
      <c r="AL298">
        <v>1817</v>
      </c>
      <c r="AM298">
        <v>1754</v>
      </c>
      <c r="AN298" s="23">
        <v>0.72488839285714279</v>
      </c>
      <c r="AO298" s="18">
        <f>250+19*AH298+D298*(23+(AL298-AM298)+AM298*(1-IF(AN298&gt;0,AN298,'Metric Summary'!$AG$2)))</f>
        <v>7641.8219866071449</v>
      </c>
      <c r="AP298">
        <f t="shared" si="70"/>
        <v>0</v>
      </c>
      <c r="AQ298">
        <f t="shared" si="71"/>
        <v>0</v>
      </c>
    </row>
    <row r="299" spans="1:43" x14ac:dyDescent="0.2">
      <c r="A299" s="14" t="s">
        <v>892</v>
      </c>
      <c r="B299" s="14" t="s">
        <v>949</v>
      </c>
      <c r="C299" t="s">
        <v>933</v>
      </c>
      <c r="D299" s="15">
        <v>0</v>
      </c>
      <c r="E299" s="6"/>
      <c r="F299" s="3">
        <f>'Metric Summary'!C$74</f>
        <v>0</v>
      </c>
      <c r="G299" s="4">
        <f t="shared" si="66"/>
        <v>0</v>
      </c>
      <c r="H299" s="51">
        <f t="shared" si="67"/>
        <v>0</v>
      </c>
      <c r="I299" s="52">
        <f t="shared" si="68"/>
        <v>0</v>
      </c>
      <c r="J299" s="17">
        <f t="shared" si="69"/>
        <v>0</v>
      </c>
      <c r="K299" s="13">
        <f>J299*60*24*'Metric Summary'!$A$14</f>
        <v>0</v>
      </c>
      <c r="L299" s="52">
        <f>D299*F299*AJ299*AK299*'Metric Summary'!$A$15</f>
        <v>0</v>
      </c>
      <c r="M299" s="52">
        <f>D299*F299*AJ299*AK299*'Metric Summary'!$A$15*'Metric Summary'!$A$17</f>
        <v>0</v>
      </c>
      <c r="N299" s="13">
        <f>L299*24*'Metric Summary'!$A$16+M299*'Metric Summary'!$A$18</f>
        <v>0</v>
      </c>
      <c r="AE299" t="s">
        <v>933</v>
      </c>
      <c r="AG299">
        <v>1</v>
      </c>
      <c r="AI299">
        <v>1</v>
      </c>
      <c r="AO299">
        <v>984</v>
      </c>
      <c r="AP299">
        <f t="shared" si="70"/>
        <v>0</v>
      </c>
      <c r="AQ299">
        <f t="shared" si="71"/>
        <v>0</v>
      </c>
    </row>
    <row r="300" spans="1:43" x14ac:dyDescent="0.2">
      <c r="A300" s="14" t="s">
        <v>892</v>
      </c>
      <c r="B300" s="14" t="s">
        <v>949</v>
      </c>
      <c r="C300" t="s">
        <v>950</v>
      </c>
      <c r="D300" s="15">
        <v>12</v>
      </c>
      <c r="E300" s="1" t="s">
        <v>954</v>
      </c>
      <c r="F300" s="3">
        <f>'Metric Summary'!C$74</f>
        <v>0</v>
      </c>
      <c r="G300" s="4">
        <f t="shared" si="66"/>
        <v>0</v>
      </c>
      <c r="H300" s="51">
        <f t="shared" si="67"/>
        <v>0</v>
      </c>
      <c r="I300" s="52">
        <f t="shared" si="68"/>
        <v>0</v>
      </c>
      <c r="J300" s="17">
        <f t="shared" si="69"/>
        <v>0</v>
      </c>
      <c r="K300" s="13">
        <f>J300*60*24*'Metric Summary'!$A$14</f>
        <v>0</v>
      </c>
      <c r="L300" s="52">
        <f>D300*F300*AJ300*AK300*'Metric Summary'!$A$15</f>
        <v>0</v>
      </c>
      <c r="M300" s="52">
        <f>D300*F300*AJ300*AK300*'Metric Summary'!$A$15*'Metric Summary'!$A$17</f>
        <v>0</v>
      </c>
      <c r="N300" s="13">
        <f>L300*24*'Metric Summary'!$A$16+M300*'Metric Summary'!$A$18</f>
        <v>0</v>
      </c>
      <c r="AE300" t="s">
        <v>950</v>
      </c>
      <c r="AG300">
        <v>1</v>
      </c>
      <c r="AI300">
        <v>3</v>
      </c>
      <c r="AO300">
        <v>729</v>
      </c>
      <c r="AP300">
        <f t="shared" si="70"/>
        <v>0</v>
      </c>
      <c r="AQ300">
        <f t="shared" si="71"/>
        <v>0</v>
      </c>
    </row>
    <row r="301" spans="1:43" x14ac:dyDescent="0.2">
      <c r="A301" s="14" t="s">
        <v>892</v>
      </c>
      <c r="B301" s="14" t="s">
        <v>949</v>
      </c>
      <c r="C301" t="s">
        <v>951</v>
      </c>
      <c r="D301" s="15">
        <v>12</v>
      </c>
      <c r="E301" s="1" t="s">
        <v>954</v>
      </c>
      <c r="F301" s="3">
        <f>'Metric Summary'!C$74</f>
        <v>0</v>
      </c>
      <c r="G301" s="4">
        <f t="shared" si="66"/>
        <v>0</v>
      </c>
      <c r="H301" s="51">
        <f t="shared" si="67"/>
        <v>0</v>
      </c>
      <c r="I301" s="52">
        <f t="shared" si="68"/>
        <v>0</v>
      </c>
      <c r="J301" s="17">
        <f t="shared" si="69"/>
        <v>0</v>
      </c>
      <c r="K301" s="13">
        <f>J301*60*24*'Metric Summary'!$A$14</f>
        <v>0</v>
      </c>
      <c r="L301" s="52">
        <f>D301*F301*AJ301*AK301*'Metric Summary'!$A$15</f>
        <v>0</v>
      </c>
      <c r="M301" s="52">
        <f>D301*F301*AJ301*AK301*'Metric Summary'!$A$15*'Metric Summary'!$A$17</f>
        <v>0</v>
      </c>
      <c r="N301" s="13">
        <f>L301*24*'Metric Summary'!$A$16+M301*'Metric Summary'!$A$18</f>
        <v>0</v>
      </c>
      <c r="AE301" t="s">
        <v>951</v>
      </c>
      <c r="AG301">
        <v>1</v>
      </c>
      <c r="AI301">
        <v>6</v>
      </c>
      <c r="AO301">
        <v>794</v>
      </c>
      <c r="AP301">
        <f t="shared" si="70"/>
        <v>0</v>
      </c>
      <c r="AQ301">
        <f t="shared" si="71"/>
        <v>0</v>
      </c>
    </row>
    <row r="302" spans="1:43" x14ac:dyDescent="0.2">
      <c r="A302" s="14" t="s">
        <v>892</v>
      </c>
      <c r="B302" s="14" t="s">
        <v>949</v>
      </c>
      <c r="C302" t="s">
        <v>953</v>
      </c>
      <c r="D302" s="15">
        <v>2</v>
      </c>
      <c r="E302" s="1"/>
      <c r="F302" s="3">
        <f>'Metric Summary'!C$74</f>
        <v>0</v>
      </c>
      <c r="G302" s="4">
        <f t="shared" si="66"/>
        <v>0</v>
      </c>
      <c r="H302" s="51">
        <f t="shared" si="67"/>
        <v>0</v>
      </c>
      <c r="I302" s="52">
        <f t="shared" si="68"/>
        <v>0</v>
      </c>
      <c r="J302" s="17">
        <f t="shared" si="69"/>
        <v>0</v>
      </c>
      <c r="K302" s="13">
        <f>J302*60*24*'Metric Summary'!$A$14</f>
        <v>0</v>
      </c>
      <c r="L302" s="52">
        <f>D302*F302*AJ302*AK302*'Metric Summary'!$A$15</f>
        <v>0</v>
      </c>
      <c r="M302" s="52">
        <f>D302*F302*AJ302*AK302*'Metric Summary'!$A$15*'Metric Summary'!$A$17</f>
        <v>0</v>
      </c>
      <c r="N302" s="13">
        <f>L302*24*'Metric Summary'!$A$16+M302*'Metric Summary'!$A$18</f>
        <v>0</v>
      </c>
      <c r="AE302" t="s">
        <v>953</v>
      </c>
      <c r="AG302">
        <v>1</v>
      </c>
      <c r="AI302">
        <v>59</v>
      </c>
      <c r="AO302">
        <v>805</v>
      </c>
      <c r="AP302">
        <f t="shared" si="70"/>
        <v>0</v>
      </c>
      <c r="AQ302">
        <f t="shared" si="71"/>
        <v>0</v>
      </c>
    </row>
    <row r="303" spans="1:43" x14ac:dyDescent="0.2">
      <c r="A303" s="14" t="s">
        <v>892</v>
      </c>
      <c r="B303" s="14" t="s">
        <v>949</v>
      </c>
      <c r="C303" t="s">
        <v>937</v>
      </c>
      <c r="D303" s="3">
        <f>'Metric Summary'!D73</f>
        <v>600</v>
      </c>
      <c r="E303" s="1" t="s">
        <v>1148</v>
      </c>
      <c r="F303" s="3">
        <f>'Metric Summary'!C$74</f>
        <v>0</v>
      </c>
      <c r="G303" s="4">
        <f t="shared" si="66"/>
        <v>0</v>
      </c>
      <c r="H303" s="51">
        <f t="shared" si="67"/>
        <v>0</v>
      </c>
      <c r="I303" s="52">
        <f t="shared" si="68"/>
        <v>0</v>
      </c>
      <c r="J303" s="17">
        <f t="shared" si="69"/>
        <v>0</v>
      </c>
      <c r="K303" s="13">
        <f>J303*60*24*'Metric Summary'!$A$14</f>
        <v>0</v>
      </c>
      <c r="L303" s="52">
        <f>D303*F303*AJ303*AK303*'Metric Summary'!$A$15</f>
        <v>0</v>
      </c>
      <c r="M303" s="52">
        <f>D303*F303*AJ303*AK303*'Metric Summary'!$A$15*'Metric Summary'!$A$17</f>
        <v>0</v>
      </c>
      <c r="N303" s="13">
        <f>L303*24*'Metric Summary'!$A$16+M303*'Metric Summary'!$A$18</f>
        <v>0</v>
      </c>
      <c r="AE303" t="s">
        <v>937</v>
      </c>
      <c r="AG303">
        <v>1</v>
      </c>
      <c r="AI303">
        <v>1</v>
      </c>
      <c r="AO303">
        <v>1008</v>
      </c>
      <c r="AP303">
        <f t="shared" si="70"/>
        <v>0</v>
      </c>
      <c r="AQ303">
        <f t="shared" si="71"/>
        <v>0</v>
      </c>
    </row>
    <row r="304" spans="1:43" x14ac:dyDescent="0.2">
      <c r="A304" s="14" t="s">
        <v>892</v>
      </c>
      <c r="B304" s="14" t="s">
        <v>949</v>
      </c>
      <c r="C304" t="s">
        <v>952</v>
      </c>
      <c r="D304" s="15">
        <v>1</v>
      </c>
      <c r="E304" s="1" t="s">
        <v>956</v>
      </c>
      <c r="F304" s="3">
        <f>'Metric Summary'!C$74</f>
        <v>0</v>
      </c>
      <c r="G304" s="4">
        <f t="shared" si="66"/>
        <v>0</v>
      </c>
      <c r="H304" s="51">
        <f t="shared" si="67"/>
        <v>0</v>
      </c>
      <c r="I304" s="52">
        <f t="shared" si="68"/>
        <v>0</v>
      </c>
      <c r="J304" s="17">
        <f t="shared" si="69"/>
        <v>0</v>
      </c>
      <c r="K304" s="13">
        <f>J304*60*24*'Metric Summary'!$A$14</f>
        <v>0</v>
      </c>
      <c r="L304" s="52">
        <f>D304*F304*AJ304*AK304*'Metric Summary'!$A$15</f>
        <v>0</v>
      </c>
      <c r="M304" s="52">
        <f>D304*F304*AJ304*AK304*'Metric Summary'!$A$15*'Metric Summary'!$A$17</f>
        <v>0</v>
      </c>
      <c r="N304" s="13">
        <f>L304*24*'Metric Summary'!$A$16+M304*'Metric Summary'!$A$18</f>
        <v>0</v>
      </c>
      <c r="AE304" t="s">
        <v>952</v>
      </c>
      <c r="AG304">
        <v>3</v>
      </c>
      <c r="AI304">
        <v>3</v>
      </c>
      <c r="AO304">
        <v>900</v>
      </c>
      <c r="AP304">
        <f t="shared" si="70"/>
        <v>0</v>
      </c>
      <c r="AQ304">
        <f t="shared" si="71"/>
        <v>0</v>
      </c>
    </row>
    <row r="305" spans="1:43" x14ac:dyDescent="0.2">
      <c r="A305" s="14" t="s">
        <v>892</v>
      </c>
      <c r="B305" s="14" t="s">
        <v>949</v>
      </c>
      <c r="C305" t="s">
        <v>955</v>
      </c>
      <c r="D305" s="15">
        <v>1</v>
      </c>
      <c r="F305" s="3">
        <f>'Metric Summary'!C$74</f>
        <v>0</v>
      </c>
      <c r="G305" s="4">
        <f t="shared" si="66"/>
        <v>0</v>
      </c>
      <c r="H305" s="51">
        <f t="shared" si="67"/>
        <v>0</v>
      </c>
      <c r="I305" s="52">
        <f t="shared" si="68"/>
        <v>0</v>
      </c>
      <c r="J305" s="17">
        <f t="shared" si="69"/>
        <v>0</v>
      </c>
      <c r="K305" s="13">
        <f>J305*60*24*'Metric Summary'!$A$14</f>
        <v>0</v>
      </c>
      <c r="L305" s="52">
        <f>D305*F305*AJ305*AK305*'Metric Summary'!$A$15</f>
        <v>0</v>
      </c>
      <c r="M305" s="52">
        <f>D305*F305*AJ305*AK305*'Metric Summary'!$A$15*'Metric Summary'!$A$17</f>
        <v>0</v>
      </c>
      <c r="N305" s="13">
        <f>L305*24*'Metric Summary'!$A$16+M305*'Metric Summary'!$A$18</f>
        <v>0</v>
      </c>
      <c r="AE305" t="s">
        <v>955</v>
      </c>
      <c r="AG305">
        <v>1</v>
      </c>
      <c r="AI305">
        <v>3</v>
      </c>
      <c r="AO305">
        <v>2173</v>
      </c>
      <c r="AP305">
        <f t="shared" si="70"/>
        <v>0</v>
      </c>
      <c r="AQ305">
        <f t="shared" si="71"/>
        <v>0</v>
      </c>
    </row>
    <row r="306" spans="1:43" x14ac:dyDescent="0.2">
      <c r="A306" s="14" t="s">
        <v>892</v>
      </c>
      <c r="B306" s="14" t="s">
        <v>949</v>
      </c>
      <c r="C306" t="s">
        <v>938</v>
      </c>
      <c r="D306" s="15">
        <v>1</v>
      </c>
      <c r="E306" s="6"/>
      <c r="F306" s="3">
        <f>'Metric Summary'!C$74</f>
        <v>0</v>
      </c>
      <c r="G306" s="4">
        <f t="shared" si="66"/>
        <v>0</v>
      </c>
      <c r="H306" s="51">
        <f t="shared" si="67"/>
        <v>0</v>
      </c>
      <c r="I306" s="52">
        <f t="shared" si="68"/>
        <v>0</v>
      </c>
      <c r="J306" s="17">
        <f t="shared" si="69"/>
        <v>0</v>
      </c>
      <c r="K306" s="13">
        <f>J306*60*24*'Metric Summary'!$A$14</f>
        <v>0</v>
      </c>
      <c r="L306" s="52">
        <f>D306*F306*AJ306*AK306*'Metric Summary'!$A$15</f>
        <v>0</v>
      </c>
      <c r="M306" s="52">
        <f>D306*F306*AJ306*AK306*'Metric Summary'!$A$15*'Metric Summary'!$A$17</f>
        <v>0</v>
      </c>
      <c r="N306" s="13">
        <f>L306*24*'Metric Summary'!$A$16+M306*'Metric Summary'!$A$18</f>
        <v>0</v>
      </c>
      <c r="AE306" t="s">
        <v>938</v>
      </c>
      <c r="AG306">
        <v>1</v>
      </c>
      <c r="AI306">
        <v>1</v>
      </c>
      <c r="AO306">
        <v>699</v>
      </c>
      <c r="AP306">
        <f t="shared" si="70"/>
        <v>0</v>
      </c>
      <c r="AQ306">
        <f t="shared" si="71"/>
        <v>0</v>
      </c>
    </row>
    <row r="307" spans="1:43" x14ac:dyDescent="0.2">
      <c r="A307" s="1" t="s">
        <v>160</v>
      </c>
      <c r="B307" s="14" t="s">
        <v>331</v>
      </c>
      <c r="C307" t="s">
        <v>1265</v>
      </c>
      <c r="D307" s="15"/>
      <c r="E307" s="6"/>
      <c r="F307" s="3">
        <f>'Metric Summary'!$C$69</f>
        <v>10</v>
      </c>
      <c r="G307" s="4">
        <f t="shared" si="66"/>
        <v>0</v>
      </c>
      <c r="H307" s="51">
        <f t="shared" si="67"/>
        <v>0</v>
      </c>
      <c r="I307" s="52">
        <f t="shared" si="68"/>
        <v>0</v>
      </c>
      <c r="J307" s="17">
        <f t="shared" si="69"/>
        <v>0</v>
      </c>
      <c r="K307" s="13">
        <f>J307*60*24*'Metric Summary'!$A$14</f>
        <v>0</v>
      </c>
      <c r="L307" s="52">
        <f>D307*F307*AJ307*AK307*'Metric Summary'!$A$15</f>
        <v>0</v>
      </c>
      <c r="M307" s="52">
        <f>D307*F307*AJ307*AK307*'Metric Summary'!$A$15*'Metric Summary'!$A$17</f>
        <v>0</v>
      </c>
      <c r="N307" s="13">
        <f>L307*24*'Metric Summary'!$A$16+M307*'Metric Summary'!$A$18</f>
        <v>0</v>
      </c>
      <c r="AE307" t="s">
        <v>1267</v>
      </c>
      <c r="AF307" t="s">
        <v>171</v>
      </c>
      <c r="AG307">
        <v>1</v>
      </c>
      <c r="AH307">
        <v>33</v>
      </c>
      <c r="AI307">
        <v>6</v>
      </c>
      <c r="AL307">
        <v>3977</v>
      </c>
      <c r="AM307">
        <v>3616</v>
      </c>
      <c r="AN307" s="22"/>
      <c r="AO307" s="18">
        <f>250+19*AH307+D307*(23+(AL307-AM307)+AM307*(1-IF(AN307&gt;0,AN307,'Metric Summary'!$AG$2)))</f>
        <v>877</v>
      </c>
      <c r="AP307">
        <f t="shared" si="70"/>
        <v>0</v>
      </c>
      <c r="AQ307">
        <f t="shared" si="71"/>
        <v>0</v>
      </c>
    </row>
    <row r="308" spans="1:43" x14ac:dyDescent="0.2">
      <c r="A308" s="1" t="s">
        <v>160</v>
      </c>
      <c r="B308" s="14" t="s">
        <v>331</v>
      </c>
      <c r="C308" t="s">
        <v>1266</v>
      </c>
      <c r="D308" s="15"/>
      <c r="E308" s="6"/>
      <c r="F308" s="3">
        <f>'Metric Summary'!$C$69</f>
        <v>10</v>
      </c>
      <c r="G308" s="4">
        <f t="shared" si="66"/>
        <v>0</v>
      </c>
      <c r="H308" s="51">
        <f t="shared" si="67"/>
        <v>0</v>
      </c>
      <c r="I308" s="52">
        <f t="shared" si="68"/>
        <v>0</v>
      </c>
      <c r="J308" s="17">
        <f t="shared" si="69"/>
        <v>0</v>
      </c>
      <c r="K308" s="13">
        <f>J308*60*24*'Metric Summary'!$A$14</f>
        <v>0</v>
      </c>
      <c r="L308" s="52">
        <f>D308*F308*AJ308*AK308*'Metric Summary'!$A$15</f>
        <v>0</v>
      </c>
      <c r="M308" s="52">
        <f>D308*F308*AJ308*AK308*'Metric Summary'!$A$15*'Metric Summary'!$A$17</f>
        <v>0</v>
      </c>
      <c r="N308" s="13">
        <f>L308*24*'Metric Summary'!$A$16+M308*'Metric Summary'!$A$18</f>
        <v>0</v>
      </c>
      <c r="AE308" t="s">
        <v>1268</v>
      </c>
      <c r="AF308" t="s">
        <v>171</v>
      </c>
      <c r="AG308">
        <v>1</v>
      </c>
      <c r="AH308">
        <v>27</v>
      </c>
      <c r="AI308">
        <v>2</v>
      </c>
      <c r="AL308">
        <v>3559</v>
      </c>
      <c r="AM308">
        <v>3360</v>
      </c>
      <c r="AN308" s="22"/>
      <c r="AO308" s="18">
        <f>250+19*AH308+D308*(23+(AL308-AM308)+AM308*(1-IF(AN308&gt;0,AN308,'Metric Summary'!$AG$2)))</f>
        <v>763</v>
      </c>
      <c r="AP308">
        <f t="shared" si="70"/>
        <v>0</v>
      </c>
      <c r="AQ308">
        <f t="shared" si="71"/>
        <v>0</v>
      </c>
    </row>
    <row r="309" spans="1:43" x14ac:dyDescent="0.2">
      <c r="A309" s="1" t="s">
        <v>160</v>
      </c>
      <c r="B309" s="14" t="s">
        <v>331</v>
      </c>
      <c r="C309" t="s">
        <v>259</v>
      </c>
      <c r="D309" s="15">
        <v>0</v>
      </c>
      <c r="E309" s="6" t="s">
        <v>272</v>
      </c>
      <c r="F309" s="3">
        <f>'Metric Summary'!$C$69</f>
        <v>10</v>
      </c>
      <c r="G309" s="4">
        <f t="shared" si="66"/>
        <v>0</v>
      </c>
      <c r="H309" s="51">
        <f t="shared" si="67"/>
        <v>0</v>
      </c>
      <c r="I309" s="52">
        <f t="shared" si="68"/>
        <v>0</v>
      </c>
      <c r="J309" s="17">
        <f t="shared" si="69"/>
        <v>0</v>
      </c>
      <c r="K309" s="13">
        <f>J309*60*24*'Metric Summary'!$A$14</f>
        <v>0</v>
      </c>
      <c r="L309" s="52">
        <f>D309*F309*AJ309*AK309*'Metric Summary'!$A$15</f>
        <v>0</v>
      </c>
      <c r="M309" s="52">
        <f>D309*F309*AJ309*AK309*'Metric Summary'!$A$15*'Metric Summary'!$A$17</f>
        <v>0</v>
      </c>
      <c r="N309" s="13">
        <f>L309*24*'Metric Summary'!$A$16+M309*'Metric Summary'!$A$18</f>
        <v>0</v>
      </c>
      <c r="AE309" t="s">
        <v>262</v>
      </c>
      <c r="AF309" t="s">
        <v>171</v>
      </c>
      <c r="AG309">
        <v>5</v>
      </c>
      <c r="AH309">
        <v>8</v>
      </c>
      <c r="AI309">
        <v>0</v>
      </c>
      <c r="AL309">
        <v>2163</v>
      </c>
      <c r="AM309">
        <v>2144</v>
      </c>
      <c r="AN309" s="22"/>
      <c r="AO309" s="18">
        <f>250+19*AH309+D309*(23+(AL309-AM309)+AM309*(1-IF(AN309&gt;0,AN309,'Metric Summary'!$AG$2)))</f>
        <v>402</v>
      </c>
      <c r="AP309">
        <f t="shared" si="70"/>
        <v>0</v>
      </c>
      <c r="AQ309">
        <f t="shared" si="71"/>
        <v>0</v>
      </c>
    </row>
    <row r="310" spans="1:43" x14ac:dyDescent="0.2">
      <c r="A310" s="1" t="s">
        <v>160</v>
      </c>
      <c r="B310" s="14" t="s">
        <v>331</v>
      </c>
      <c r="C310" t="s">
        <v>260</v>
      </c>
      <c r="D310" s="15">
        <v>0</v>
      </c>
      <c r="E310" s="6" t="s">
        <v>273</v>
      </c>
      <c r="F310" s="3">
        <f>'Metric Summary'!$C$69</f>
        <v>10</v>
      </c>
      <c r="G310" s="4">
        <f t="shared" si="66"/>
        <v>0</v>
      </c>
      <c r="H310" s="51">
        <f t="shared" si="67"/>
        <v>0</v>
      </c>
      <c r="I310" s="52">
        <f t="shared" si="68"/>
        <v>0</v>
      </c>
      <c r="J310" s="17">
        <f t="shared" si="69"/>
        <v>0</v>
      </c>
      <c r="K310" s="13">
        <f>J310*60*24*'Metric Summary'!$A$14</f>
        <v>0</v>
      </c>
      <c r="L310" s="52">
        <f>D310*F310*AJ310*AK310*'Metric Summary'!$A$15</f>
        <v>0</v>
      </c>
      <c r="M310" s="52">
        <f>D310*F310*AJ310*AK310*'Metric Summary'!$A$15*'Metric Summary'!$A$17</f>
        <v>0</v>
      </c>
      <c r="N310" s="13">
        <f>L310*24*'Metric Summary'!$A$16+M310*'Metric Summary'!$A$18</f>
        <v>0</v>
      </c>
      <c r="AE310" t="s">
        <v>263</v>
      </c>
      <c r="AF310" t="s">
        <v>171</v>
      </c>
      <c r="AG310">
        <v>5</v>
      </c>
      <c r="AH310">
        <v>16</v>
      </c>
      <c r="AI310">
        <v>3</v>
      </c>
      <c r="AL310">
        <v>1216</v>
      </c>
      <c r="AM310">
        <v>1120</v>
      </c>
      <c r="AN310" s="22"/>
      <c r="AO310" s="18">
        <f>250+19*AH310+D310*(23+(AL310-AM310)+AM310*(1-IF(AN310&gt;0,AN310,'Metric Summary'!$AG$2)))</f>
        <v>554</v>
      </c>
      <c r="AP310">
        <f t="shared" si="70"/>
        <v>0</v>
      </c>
      <c r="AQ310">
        <f t="shared" si="71"/>
        <v>0</v>
      </c>
    </row>
    <row r="311" spans="1:43" x14ac:dyDescent="0.2">
      <c r="A311" s="1" t="s">
        <v>160</v>
      </c>
      <c r="B311" s="14" t="s">
        <v>331</v>
      </c>
      <c r="C311" t="s">
        <v>261</v>
      </c>
      <c r="D311" s="15">
        <v>0</v>
      </c>
      <c r="E311" s="6" t="s">
        <v>274</v>
      </c>
      <c r="F311" s="3">
        <f>'Metric Summary'!$C$69</f>
        <v>10</v>
      </c>
      <c r="G311" s="4">
        <f t="shared" si="66"/>
        <v>0</v>
      </c>
      <c r="H311" s="51">
        <f t="shared" si="67"/>
        <v>0</v>
      </c>
      <c r="I311" s="52">
        <f t="shared" si="68"/>
        <v>0</v>
      </c>
      <c r="J311" s="17">
        <f t="shared" si="69"/>
        <v>0</v>
      </c>
      <c r="K311" s="13">
        <f>J311*60*24*'Metric Summary'!$A$14</f>
        <v>0</v>
      </c>
      <c r="L311" s="52">
        <f>D311*F311*AJ311*AK311*'Metric Summary'!$A$15</f>
        <v>0</v>
      </c>
      <c r="M311" s="52">
        <f>D311*F311*AJ311*AK311*'Metric Summary'!$A$15*'Metric Summary'!$A$17</f>
        <v>0</v>
      </c>
      <c r="N311" s="13">
        <f>L311*24*'Metric Summary'!$A$16+M311*'Metric Summary'!$A$18</f>
        <v>0</v>
      </c>
      <c r="AE311" t="s">
        <v>264</v>
      </c>
      <c r="AF311" t="s">
        <v>171</v>
      </c>
      <c r="AG311">
        <v>1</v>
      </c>
      <c r="AH311">
        <v>23</v>
      </c>
      <c r="AI311">
        <v>5</v>
      </c>
      <c r="AL311">
        <v>5200</v>
      </c>
      <c r="AM311">
        <v>5120</v>
      </c>
      <c r="AN311" s="22"/>
      <c r="AO311" s="18">
        <f>250+19*AH311+D311*(23+(AL311-AM311)+AM311*(1-IF(AN311&gt;0,AN311,'Metric Summary'!$AG$2)))</f>
        <v>687</v>
      </c>
      <c r="AP311">
        <f t="shared" si="70"/>
        <v>0</v>
      </c>
      <c r="AQ311">
        <f t="shared" si="71"/>
        <v>0</v>
      </c>
    </row>
    <row r="312" spans="1:43" x14ac:dyDescent="0.2">
      <c r="A312" s="1" t="s">
        <v>160</v>
      </c>
      <c r="B312" s="14" t="s">
        <v>331</v>
      </c>
      <c r="C312" t="s">
        <v>32</v>
      </c>
      <c r="D312" s="15">
        <v>1</v>
      </c>
      <c r="E312" s="6" t="str">
        <f>IF(AF312="S","Always one row per interval","")</f>
        <v>Always one row per interval</v>
      </c>
      <c r="F312" s="3">
        <f>'Metric Summary'!$C$69</f>
        <v>10</v>
      </c>
      <c r="G312" s="4">
        <f t="shared" si="66"/>
        <v>1.5760416666666666</v>
      </c>
      <c r="H312" s="51">
        <f t="shared" si="67"/>
        <v>0.125</v>
      </c>
      <c r="I312" s="52">
        <f t="shared" si="68"/>
        <v>1.25</v>
      </c>
      <c r="J312" s="17">
        <f t="shared" si="69"/>
        <v>0</v>
      </c>
      <c r="K312" s="13">
        <f>J312*60*24*'Metric Summary'!$A$14</f>
        <v>0</v>
      </c>
      <c r="L312" s="52">
        <f>D312*F312*AJ312*AK312*'Metric Summary'!$A$15</f>
        <v>0</v>
      </c>
      <c r="M312" s="52">
        <f>D312*F312*AJ312*AK312*'Metric Summary'!$A$15*'Metric Summary'!$A$17</f>
        <v>0</v>
      </c>
      <c r="N312" s="13">
        <f>L312*24*'Metric Summary'!$A$16+M312*'Metric Summary'!$A$18</f>
        <v>0</v>
      </c>
      <c r="AE312" t="s">
        <v>127</v>
      </c>
      <c r="AF312" t="s">
        <v>170</v>
      </c>
      <c r="AG312">
        <v>8</v>
      </c>
      <c r="AH312">
        <v>10</v>
      </c>
      <c r="AI312">
        <v>0</v>
      </c>
      <c r="AL312">
        <v>1354</v>
      </c>
      <c r="AM312">
        <v>1344</v>
      </c>
      <c r="AN312" s="22">
        <v>0.7890625</v>
      </c>
      <c r="AO312" s="18">
        <f>250+19*AH312+D312*(23+(AL312-AM312)+AM312*(1-IF(AN312&gt;0,AN312,'Metric Summary'!$AG$2)))</f>
        <v>756.5</v>
      </c>
      <c r="AP312">
        <f t="shared" si="70"/>
        <v>0</v>
      </c>
      <c r="AQ312">
        <f t="shared" si="71"/>
        <v>0</v>
      </c>
    </row>
    <row r="313" spans="1:43" x14ac:dyDescent="0.2">
      <c r="A313" s="1" t="s">
        <v>160</v>
      </c>
      <c r="B313" s="14" t="s">
        <v>331</v>
      </c>
      <c r="C313" t="s">
        <v>114</v>
      </c>
      <c r="D313" s="15">
        <v>7</v>
      </c>
      <c r="E313" s="6" t="s">
        <v>216</v>
      </c>
      <c r="F313" s="3">
        <f>'Metric Summary'!$C$69</f>
        <v>10</v>
      </c>
      <c r="G313" s="4">
        <f t="shared" si="66"/>
        <v>35.055220037453182</v>
      </c>
      <c r="H313" s="51">
        <f t="shared" si="67"/>
        <v>0.875</v>
      </c>
      <c r="I313" s="52">
        <f t="shared" si="68"/>
        <v>8.75</v>
      </c>
      <c r="J313" s="17">
        <f t="shared" si="69"/>
        <v>0</v>
      </c>
      <c r="K313" s="13">
        <f>J313*60*24*'Metric Summary'!$A$14</f>
        <v>0</v>
      </c>
      <c r="L313" s="52">
        <f>D313*F313*AJ313*AK313*'Metric Summary'!$A$15</f>
        <v>0</v>
      </c>
      <c r="M313" s="52">
        <f>D313*F313*AJ313*AK313*'Metric Summary'!$A$15*'Metric Summary'!$A$17</f>
        <v>0</v>
      </c>
      <c r="N313" s="13">
        <f>L313*24*'Metric Summary'!$A$16+M313*'Metric Summary'!$A$18</f>
        <v>0</v>
      </c>
      <c r="AE313" t="s">
        <v>115</v>
      </c>
      <c r="AF313" t="s">
        <v>171</v>
      </c>
      <c r="AG313">
        <v>8</v>
      </c>
      <c r="AH313">
        <v>4</v>
      </c>
      <c r="AI313">
        <v>0</v>
      </c>
      <c r="AL313">
        <v>570</v>
      </c>
      <c r="AM313">
        <v>566</v>
      </c>
      <c r="AN313" s="22">
        <v>0.5232744783306581</v>
      </c>
      <c r="AO313" s="18">
        <f>250+19*AH313+D313*(23+(AL313-AM313)+AM313*(1-IF(AN313&gt;0,AN313,'Metric Summary'!$AG$2)))</f>
        <v>2403.7865168539324</v>
      </c>
      <c r="AP313">
        <f t="shared" si="70"/>
        <v>0</v>
      </c>
      <c r="AQ313">
        <f t="shared" si="71"/>
        <v>0</v>
      </c>
    </row>
    <row r="314" spans="1:43" x14ac:dyDescent="0.2">
      <c r="A314" s="1" t="s">
        <v>160</v>
      </c>
      <c r="B314" s="14" t="s">
        <v>331</v>
      </c>
      <c r="C314" t="s">
        <v>25</v>
      </c>
      <c r="D314" s="15">
        <v>4</v>
      </c>
      <c r="E314" s="6" t="s">
        <v>219</v>
      </c>
      <c r="F314" s="3">
        <f>'Metric Summary'!$C$69</f>
        <v>10</v>
      </c>
      <c r="G314" s="4">
        <f t="shared" si="66"/>
        <v>19.368333333333332</v>
      </c>
      <c r="H314" s="51">
        <f t="shared" si="67"/>
        <v>0.8</v>
      </c>
      <c r="I314" s="52">
        <f t="shared" si="68"/>
        <v>8</v>
      </c>
      <c r="J314" s="17">
        <f t="shared" si="69"/>
        <v>64</v>
      </c>
      <c r="K314" s="13">
        <f>J314*60*24*'Metric Summary'!$A$14</f>
        <v>737280</v>
      </c>
      <c r="L314" s="52">
        <f>D314*F314*AJ314*AK314*'Metric Summary'!$A$15</f>
        <v>0</v>
      </c>
      <c r="M314" s="52">
        <f>D314*F314*AJ314*AK314*'Metric Summary'!$A$15*'Metric Summary'!$A$17</f>
        <v>0</v>
      </c>
      <c r="N314" s="13">
        <f>L314*24*'Metric Summary'!$A$16+M314*'Metric Summary'!$A$18</f>
        <v>0</v>
      </c>
      <c r="AE314" t="s">
        <v>24</v>
      </c>
      <c r="AF314" t="s">
        <v>171</v>
      </c>
      <c r="AG314">
        <v>5</v>
      </c>
      <c r="AH314">
        <v>14</v>
      </c>
      <c r="AI314">
        <v>8</v>
      </c>
      <c r="AL314">
        <v>470</v>
      </c>
      <c r="AM314">
        <v>396</v>
      </c>
      <c r="AN314" s="22">
        <v>0.65364583333333326</v>
      </c>
      <c r="AO314" s="18">
        <f>250+19*AH314+D314*(23+(AL314-AM314)+AM314*(1-IF(AN314&gt;0,AN314,'Metric Summary'!$AG$2)))</f>
        <v>1452.625</v>
      </c>
      <c r="AP314">
        <f t="shared" si="70"/>
        <v>80</v>
      </c>
      <c r="AQ314">
        <f t="shared" si="71"/>
        <v>320</v>
      </c>
    </row>
    <row r="315" spans="1:43" x14ac:dyDescent="0.2">
      <c r="A315" s="1" t="s">
        <v>160</v>
      </c>
      <c r="B315" s="14" t="s">
        <v>331</v>
      </c>
      <c r="C315" t="s">
        <v>128</v>
      </c>
      <c r="D315" s="15">
        <v>1</v>
      </c>
      <c r="E315" s="6" t="str">
        <f>IF(AF315="S","Always one row per interval","")</f>
        <v>Always one row per interval</v>
      </c>
      <c r="F315" s="3">
        <f>'Metric Summary'!$C$69</f>
        <v>10</v>
      </c>
      <c r="G315" s="4">
        <f t="shared" si="66"/>
        <v>16.149999999999999</v>
      </c>
      <c r="H315" s="51">
        <f t="shared" si="67"/>
        <v>1</v>
      </c>
      <c r="I315" s="52">
        <f t="shared" si="68"/>
        <v>10</v>
      </c>
      <c r="J315" s="17">
        <f t="shared" si="69"/>
        <v>210</v>
      </c>
      <c r="K315" s="13">
        <f>J315*60*24*'Metric Summary'!$A$14</f>
        <v>2419200</v>
      </c>
      <c r="L315" s="52">
        <f>D315*F315*AJ315*AK315*'Metric Summary'!$A$15</f>
        <v>0</v>
      </c>
      <c r="M315" s="52">
        <f>D315*F315*AJ315*AK315*'Metric Summary'!$A$15*'Metric Summary'!$A$17</f>
        <v>0</v>
      </c>
      <c r="N315" s="13">
        <f>L315*24*'Metric Summary'!$A$16+M315*'Metric Summary'!$A$18</f>
        <v>0</v>
      </c>
      <c r="AE315" t="s">
        <v>129</v>
      </c>
      <c r="AF315" t="s">
        <v>170</v>
      </c>
      <c r="AG315">
        <v>1</v>
      </c>
      <c r="AH315">
        <v>25</v>
      </c>
      <c r="AI315">
        <v>21</v>
      </c>
      <c r="AL315">
        <v>241</v>
      </c>
      <c r="AM315">
        <v>64</v>
      </c>
      <c r="AN315" s="22">
        <v>0.3125</v>
      </c>
      <c r="AO315" s="18">
        <f>250+19*AH315+D315*(23+(AL315-AM315)+AM315*(1-IF(AN315&gt;0,AN315,'Metric Summary'!$AG$2)))</f>
        <v>969</v>
      </c>
      <c r="AP315">
        <f t="shared" si="70"/>
        <v>210</v>
      </c>
      <c r="AQ315">
        <f t="shared" si="71"/>
        <v>210</v>
      </c>
    </row>
    <row r="316" spans="1:43" x14ac:dyDescent="0.2">
      <c r="A316" s="1" t="s">
        <v>160</v>
      </c>
      <c r="B316" s="14" t="s">
        <v>331</v>
      </c>
      <c r="C316" t="s">
        <v>239</v>
      </c>
      <c r="D316" s="15">
        <v>3</v>
      </c>
      <c r="E316" s="6" t="str">
        <f>IF(AF316="S","Always one row per interval","")</f>
        <v/>
      </c>
      <c r="F316" s="3">
        <f>'Metric Summary'!$C$69</f>
        <v>10</v>
      </c>
      <c r="G316" s="4">
        <f t="shared" si="66"/>
        <v>15.335000000000001</v>
      </c>
      <c r="H316" s="51">
        <f t="shared" si="67"/>
        <v>0.6</v>
      </c>
      <c r="I316" s="52">
        <f t="shared" si="68"/>
        <v>6</v>
      </c>
      <c r="J316" s="17">
        <f t="shared" si="69"/>
        <v>18</v>
      </c>
      <c r="K316" s="13">
        <f>J316*60*24*'Metric Summary'!$A$14</f>
        <v>207360</v>
      </c>
      <c r="L316" s="52">
        <f>D316*F316*AJ316*AK316*'Metric Summary'!$A$15</f>
        <v>0</v>
      </c>
      <c r="M316" s="52">
        <f>D316*F316*AJ316*AK316*'Metric Summary'!$A$15*'Metric Summary'!$A$17</f>
        <v>0</v>
      </c>
      <c r="N316" s="13">
        <f>L316*24*'Metric Summary'!$A$16+M316*'Metric Summary'!$A$18</f>
        <v>0</v>
      </c>
      <c r="AE316" t="s">
        <v>238</v>
      </c>
      <c r="AF316" t="s">
        <v>171</v>
      </c>
      <c r="AG316">
        <v>5</v>
      </c>
      <c r="AH316">
        <v>7</v>
      </c>
      <c r="AI316">
        <v>3</v>
      </c>
      <c r="AL316">
        <v>503</v>
      </c>
      <c r="AM316">
        <v>456</v>
      </c>
      <c r="AN316" s="22">
        <v>0.3125</v>
      </c>
      <c r="AO316" s="18">
        <f>250+19*AH316+D316*(23+(AL316-AM316)+AM316*(1-IF(AN316&gt;0,AN316,'Metric Summary'!$AG$2)))</f>
        <v>1533.5</v>
      </c>
      <c r="AP316">
        <f t="shared" si="70"/>
        <v>30</v>
      </c>
      <c r="AQ316">
        <f t="shared" si="71"/>
        <v>90</v>
      </c>
    </row>
    <row r="317" spans="1:43" x14ac:dyDescent="0.2">
      <c r="A317" s="1" t="s">
        <v>160</v>
      </c>
      <c r="B317" s="14" t="s">
        <v>331</v>
      </c>
      <c r="C317" t="s">
        <v>130</v>
      </c>
      <c r="D317" s="15">
        <v>5</v>
      </c>
      <c r="E317" s="6" t="s">
        <v>212</v>
      </c>
      <c r="F317" s="3">
        <f>'Metric Summary'!$C$69</f>
        <v>10</v>
      </c>
      <c r="G317" s="4">
        <f t="shared" si="66"/>
        <v>184.92317708333334</v>
      </c>
      <c r="H317" s="51">
        <f t="shared" si="67"/>
        <v>5</v>
      </c>
      <c r="I317" s="52">
        <f t="shared" si="68"/>
        <v>50</v>
      </c>
      <c r="J317" s="17">
        <f t="shared" si="69"/>
        <v>650</v>
      </c>
      <c r="K317" s="13">
        <f>J317*60*24*'Metric Summary'!$A$14</f>
        <v>7488000</v>
      </c>
      <c r="L317" s="52">
        <f>D317*F317*AJ317*AK317*'Metric Summary'!$A$15</f>
        <v>0</v>
      </c>
      <c r="M317" s="52">
        <f>D317*F317*AJ317*AK317*'Metric Summary'!$A$15*'Metric Summary'!$A$17</f>
        <v>0</v>
      </c>
      <c r="N317" s="13">
        <f>L317*24*'Metric Summary'!$A$16+M317*'Metric Summary'!$A$18</f>
        <v>0</v>
      </c>
      <c r="AE317" t="s">
        <v>131</v>
      </c>
      <c r="AF317" t="s">
        <v>171</v>
      </c>
      <c r="AG317">
        <v>1</v>
      </c>
      <c r="AH317">
        <v>21</v>
      </c>
      <c r="AI317">
        <v>13</v>
      </c>
      <c r="AL317">
        <v>789</v>
      </c>
      <c r="AM317">
        <v>628</v>
      </c>
      <c r="AN317" s="22">
        <v>0.79296875</v>
      </c>
      <c r="AO317" s="18">
        <f>250+19*AH317+D317*(23+(AL317-AM317)+AM317*(1-IF(AN317&gt;0,AN317,'Metric Summary'!$AG$2)))</f>
        <v>2219.078125</v>
      </c>
      <c r="AP317">
        <f t="shared" si="70"/>
        <v>130</v>
      </c>
      <c r="AQ317">
        <f t="shared" si="71"/>
        <v>650</v>
      </c>
    </row>
    <row r="318" spans="1:43" x14ac:dyDescent="0.2">
      <c r="A318" s="1" t="s">
        <v>160</v>
      </c>
      <c r="B318" s="14" t="s">
        <v>331</v>
      </c>
      <c r="C318" t="s">
        <v>186</v>
      </c>
      <c r="D318" s="15">
        <v>1</v>
      </c>
      <c r="E318" s="6" t="str">
        <f>IF(AF318="S","Always one row per interval","")</f>
        <v>Always one row per interval</v>
      </c>
      <c r="F318" s="3">
        <f>'Metric Summary'!$C$69</f>
        <v>10</v>
      </c>
      <c r="G318" s="4">
        <f t="shared" si="66"/>
        <v>7.71</v>
      </c>
      <c r="H318" s="51">
        <f t="shared" si="67"/>
        <v>1</v>
      </c>
      <c r="I318" s="52">
        <f t="shared" si="68"/>
        <v>10</v>
      </c>
      <c r="J318" s="17">
        <f t="shared" si="69"/>
        <v>60</v>
      </c>
      <c r="K318" s="13">
        <f>J318*60*24*'Metric Summary'!$A$14</f>
        <v>691200</v>
      </c>
      <c r="L318" s="52">
        <f>D318*F318*AJ318*AK318*'Metric Summary'!$A$15</f>
        <v>0</v>
      </c>
      <c r="M318" s="52">
        <f>D318*F318*AJ318*AK318*'Metric Summary'!$A$15*'Metric Summary'!$A$17</f>
        <v>0</v>
      </c>
      <c r="N318" s="13">
        <f>L318*24*'Metric Summary'!$A$16+M318*'Metric Summary'!$A$18</f>
        <v>0</v>
      </c>
      <c r="AE318" t="s">
        <v>187</v>
      </c>
      <c r="AF318" t="s">
        <v>170</v>
      </c>
      <c r="AG318">
        <v>1</v>
      </c>
      <c r="AH318">
        <v>7</v>
      </c>
      <c r="AI318">
        <v>6</v>
      </c>
      <c r="AL318">
        <v>95</v>
      </c>
      <c r="AM318">
        <v>64</v>
      </c>
      <c r="AN318" s="22"/>
      <c r="AO318" s="18">
        <f>250+19*AH318+D318*(23+(AL318-AM318)+AM318*(1-IF(AN318&gt;0,AN318,'Metric Summary'!$AG$2)))</f>
        <v>462.6</v>
      </c>
      <c r="AP318">
        <f t="shared" si="70"/>
        <v>60</v>
      </c>
      <c r="AQ318">
        <f t="shared" si="71"/>
        <v>60</v>
      </c>
    </row>
    <row r="319" spans="1:43" x14ac:dyDescent="0.2">
      <c r="A319" s="1" t="s">
        <v>160</v>
      </c>
      <c r="B319" s="14" t="s">
        <v>331</v>
      </c>
      <c r="C319" t="s">
        <v>184</v>
      </c>
      <c r="D319" s="15">
        <v>2</v>
      </c>
      <c r="E319" s="6" t="s">
        <v>217</v>
      </c>
      <c r="F319" s="3">
        <f>'Metric Summary'!$C$69</f>
        <v>10</v>
      </c>
      <c r="G319" s="4">
        <f t="shared" si="66"/>
        <v>29.533333333333335</v>
      </c>
      <c r="H319" s="51">
        <f t="shared" si="67"/>
        <v>2</v>
      </c>
      <c r="I319" s="52">
        <f t="shared" si="68"/>
        <v>20</v>
      </c>
      <c r="J319" s="17">
        <f t="shared" si="69"/>
        <v>40</v>
      </c>
      <c r="K319" s="13">
        <f>J319*60*24*'Metric Summary'!$A$14</f>
        <v>460800</v>
      </c>
      <c r="L319" s="52">
        <f>D319*F319*AJ319*AK319*'Metric Summary'!$A$15</f>
        <v>0</v>
      </c>
      <c r="M319" s="52">
        <f>D319*F319*AJ319*AK319*'Metric Summary'!$A$15*'Metric Summary'!$A$17</f>
        <v>0</v>
      </c>
      <c r="N319" s="13">
        <f>L319*24*'Metric Summary'!$A$16+M319*'Metric Summary'!$A$18</f>
        <v>0</v>
      </c>
      <c r="AE319" t="s">
        <v>185</v>
      </c>
      <c r="AF319" t="s">
        <v>171</v>
      </c>
      <c r="AG319">
        <v>1</v>
      </c>
      <c r="AH319">
        <v>6</v>
      </c>
      <c r="AI319">
        <v>2</v>
      </c>
      <c r="AL319">
        <v>550</v>
      </c>
      <c r="AM319">
        <v>520</v>
      </c>
      <c r="AN319" s="22"/>
      <c r="AO319" s="18">
        <f>250+19*AH319+D319*(23+(AL319-AM319)+AM319*(1-IF(AN319&gt;0,AN319,'Metric Summary'!$AG$2)))</f>
        <v>886</v>
      </c>
      <c r="AP319">
        <f t="shared" si="70"/>
        <v>20</v>
      </c>
      <c r="AQ319">
        <f t="shared" si="71"/>
        <v>40</v>
      </c>
    </row>
    <row r="320" spans="1:43" x14ac:dyDescent="0.2">
      <c r="A320" s="1" t="s">
        <v>160</v>
      </c>
      <c r="B320" s="14" t="s">
        <v>331</v>
      </c>
      <c r="C320" t="s">
        <v>27</v>
      </c>
      <c r="D320" s="15">
        <v>4</v>
      </c>
      <c r="E320" s="6" t="s">
        <v>220</v>
      </c>
      <c r="F320" s="3">
        <f>'Metric Summary'!$C$69</f>
        <v>10</v>
      </c>
      <c r="G320" s="4">
        <f t="shared" si="66"/>
        <v>84.533333333333331</v>
      </c>
      <c r="H320" s="51">
        <f t="shared" si="67"/>
        <v>4</v>
      </c>
      <c r="I320" s="52">
        <f t="shared" si="68"/>
        <v>40</v>
      </c>
      <c r="J320" s="17">
        <f t="shared" si="69"/>
        <v>480</v>
      </c>
      <c r="K320" s="13">
        <f>J320*60*24*'Metric Summary'!$A$14</f>
        <v>5529600</v>
      </c>
      <c r="L320" s="52">
        <f>D320*F320*AJ320*AK320*'Metric Summary'!$A$15</f>
        <v>0</v>
      </c>
      <c r="M320" s="52">
        <f>D320*F320*AJ320*AK320*'Metric Summary'!$A$15*'Metric Summary'!$A$17</f>
        <v>0</v>
      </c>
      <c r="N320" s="13">
        <f>L320*24*'Metric Summary'!$A$16+M320*'Metric Summary'!$A$18</f>
        <v>0</v>
      </c>
      <c r="AE320" t="s">
        <v>26</v>
      </c>
      <c r="AF320" t="s">
        <v>171</v>
      </c>
      <c r="AG320">
        <v>1</v>
      </c>
      <c r="AH320">
        <v>16</v>
      </c>
      <c r="AI320">
        <v>12</v>
      </c>
      <c r="AL320">
        <v>228</v>
      </c>
      <c r="AM320">
        <v>128</v>
      </c>
      <c r="AN320" s="22">
        <v>0.56640625</v>
      </c>
      <c r="AO320" s="18">
        <f>250+19*AH320+D320*(23+(AL320-AM320)+AM320*(1-IF(AN320&gt;0,AN320,'Metric Summary'!$AG$2)))</f>
        <v>1268</v>
      </c>
      <c r="AP320">
        <f t="shared" si="70"/>
        <v>120</v>
      </c>
      <c r="AQ320">
        <f t="shared" si="71"/>
        <v>480</v>
      </c>
    </row>
    <row r="321" spans="1:43" x14ac:dyDescent="0.2">
      <c r="A321" s="1" t="s">
        <v>160</v>
      </c>
      <c r="B321" s="14" t="s">
        <v>331</v>
      </c>
      <c r="C321" t="s">
        <v>51</v>
      </c>
      <c r="D321" s="15">
        <v>22</v>
      </c>
      <c r="E321" s="6" t="s">
        <v>240</v>
      </c>
      <c r="F321" s="3">
        <f>'Metric Summary'!$C$69</f>
        <v>10</v>
      </c>
      <c r="G321" s="4">
        <f t="shared" si="66"/>
        <v>4474.8458333333347</v>
      </c>
      <c r="H321" s="51">
        <f t="shared" si="67"/>
        <v>22</v>
      </c>
      <c r="I321" s="52">
        <f t="shared" si="68"/>
        <v>220</v>
      </c>
      <c r="J321" s="17">
        <f t="shared" si="69"/>
        <v>5940</v>
      </c>
      <c r="K321" s="13">
        <f>J321*60*24*'Metric Summary'!$A$14</f>
        <v>68428800</v>
      </c>
      <c r="L321" s="52">
        <f>D321*F321*AJ321*AK321*'Metric Summary'!$A$15</f>
        <v>0</v>
      </c>
      <c r="M321" s="52">
        <f>D321*F321*AJ321*AK321*'Metric Summary'!$A$15*'Metric Summary'!$A$17</f>
        <v>0</v>
      </c>
      <c r="N321" s="13">
        <f>L321*24*'Metric Summary'!$A$16+M321*'Metric Summary'!$A$18</f>
        <v>0</v>
      </c>
      <c r="AE321" t="s">
        <v>52</v>
      </c>
      <c r="AF321" t="s">
        <v>171</v>
      </c>
      <c r="AG321">
        <v>1</v>
      </c>
      <c r="AH321">
        <v>31</v>
      </c>
      <c r="AI321">
        <v>27</v>
      </c>
      <c r="AL321">
        <v>975</v>
      </c>
      <c r="AM321">
        <v>772</v>
      </c>
      <c r="AN321" s="22">
        <v>0.62357954545454541</v>
      </c>
      <c r="AO321" s="18">
        <f>250+19*AH321+D321*(23+(AL321-AM321)+AM321*(1-IF(AN321&gt;0,AN321,'Metric Summary'!$AG$2)))</f>
        <v>12204.125000000002</v>
      </c>
      <c r="AP321">
        <f t="shared" si="70"/>
        <v>270</v>
      </c>
      <c r="AQ321">
        <f t="shared" si="71"/>
        <v>5940</v>
      </c>
    </row>
    <row r="322" spans="1:43" x14ac:dyDescent="0.2">
      <c r="A322" s="1" t="s">
        <v>160</v>
      </c>
      <c r="B322" s="14" t="s">
        <v>331</v>
      </c>
      <c r="C322" t="s">
        <v>29</v>
      </c>
      <c r="D322" s="15">
        <v>8</v>
      </c>
      <c r="E322" s="6" t="s">
        <v>218</v>
      </c>
      <c r="F322" s="3">
        <f>'Metric Summary'!$C$69</f>
        <v>10</v>
      </c>
      <c r="G322" s="4">
        <f t="shared" si="66"/>
        <v>203.42222222222219</v>
      </c>
      <c r="H322" s="51">
        <f t="shared" si="67"/>
        <v>8</v>
      </c>
      <c r="I322" s="52">
        <f t="shared" si="68"/>
        <v>80</v>
      </c>
      <c r="J322" s="17">
        <f t="shared" si="69"/>
        <v>640</v>
      </c>
      <c r="K322" s="13">
        <f>J322*60*24*'Metric Summary'!$A$14</f>
        <v>7372800</v>
      </c>
      <c r="L322" s="52">
        <f>D322*F322*AJ322*AK322*'Metric Summary'!$A$15</f>
        <v>0</v>
      </c>
      <c r="M322" s="52">
        <f>D322*F322*AJ322*AK322*'Metric Summary'!$A$15*'Metric Summary'!$A$17</f>
        <v>0</v>
      </c>
      <c r="N322" s="13">
        <f>L322*24*'Metric Summary'!$A$16+M322*'Metric Summary'!$A$18</f>
        <v>0</v>
      </c>
      <c r="AE322" t="s">
        <v>28</v>
      </c>
      <c r="AF322" t="s">
        <v>171</v>
      </c>
      <c r="AG322">
        <v>1</v>
      </c>
      <c r="AH322">
        <v>11</v>
      </c>
      <c r="AI322">
        <v>8</v>
      </c>
      <c r="AL322">
        <v>187</v>
      </c>
      <c r="AM322">
        <v>128</v>
      </c>
      <c r="AN322" s="22">
        <v>0.59895833333333337</v>
      </c>
      <c r="AO322" s="18">
        <f>250+19*AH322+D322*(23+(AL322-AM322)+AM322*(1-IF(AN322&gt;0,AN322,'Metric Summary'!$AG$2)))</f>
        <v>1525.6666666666665</v>
      </c>
      <c r="AP322">
        <f t="shared" si="70"/>
        <v>80</v>
      </c>
      <c r="AQ322">
        <f t="shared" si="71"/>
        <v>640</v>
      </c>
    </row>
    <row r="323" spans="1:43" x14ac:dyDescent="0.2">
      <c r="A323" s="1" t="s">
        <v>160</v>
      </c>
      <c r="B323" s="14" t="s">
        <v>331</v>
      </c>
      <c r="C323" t="s">
        <v>359</v>
      </c>
      <c r="D323" s="15">
        <v>1</v>
      </c>
      <c r="E323" s="6" t="str">
        <f>IF(AF323="S","Always one row per interval","")</f>
        <v>Always one row per interval</v>
      </c>
      <c r="F323" s="3">
        <f>'Metric Summary'!$C$69</f>
        <v>10</v>
      </c>
      <c r="G323" s="4">
        <f t="shared" si="66"/>
        <v>1.2266666666666666</v>
      </c>
      <c r="H323" s="51">
        <f t="shared" si="67"/>
        <v>0.2</v>
      </c>
      <c r="I323" s="52">
        <f t="shared" si="68"/>
        <v>2</v>
      </c>
      <c r="J323" s="17">
        <f t="shared" si="69"/>
        <v>2</v>
      </c>
      <c r="K323" s="13">
        <f>J323*60*24*'Metric Summary'!$A$14</f>
        <v>23040</v>
      </c>
      <c r="L323" s="52">
        <f>D323*F323*AJ323*AK323*'Metric Summary'!$A$15</f>
        <v>0</v>
      </c>
      <c r="M323" s="52">
        <f>D323*F323*AJ323*AK323*'Metric Summary'!$A$15*'Metric Summary'!$A$17</f>
        <v>0</v>
      </c>
      <c r="N323" s="13">
        <f>L323*24*'Metric Summary'!$A$16+M323*'Metric Summary'!$A$18</f>
        <v>0</v>
      </c>
      <c r="AE323" t="s">
        <v>361</v>
      </c>
      <c r="AF323" t="s">
        <v>170</v>
      </c>
      <c r="AG323">
        <v>5</v>
      </c>
      <c r="AH323">
        <v>2</v>
      </c>
      <c r="AI323">
        <v>1</v>
      </c>
      <c r="AL323">
        <v>70</v>
      </c>
      <c r="AM323">
        <v>64</v>
      </c>
      <c r="AN323" s="22">
        <v>0.203125</v>
      </c>
      <c r="AO323" s="18">
        <f>250+19*AH323+D323*(23+(AL323-AM323)+AM323*(1-IF(AN323&gt;0,AN323,'Metric Summary'!$AG$2)))</f>
        <v>368</v>
      </c>
      <c r="AP323">
        <f t="shared" si="70"/>
        <v>10</v>
      </c>
      <c r="AQ323">
        <f t="shared" si="71"/>
        <v>10</v>
      </c>
    </row>
    <row r="324" spans="1:43" x14ac:dyDescent="0.2">
      <c r="A324" s="1" t="s">
        <v>160</v>
      </c>
      <c r="B324" s="14" t="s">
        <v>331</v>
      </c>
      <c r="C324" t="s">
        <v>360</v>
      </c>
      <c r="D324" s="15">
        <f>D322*3+1</f>
        <v>25</v>
      </c>
      <c r="E324" s="1" t="s">
        <v>363</v>
      </c>
      <c r="F324" s="3">
        <f>'Metric Summary'!$C$69</f>
        <v>10</v>
      </c>
      <c r="G324" s="4">
        <f t="shared" si="66"/>
        <v>604.58333333333337</v>
      </c>
      <c r="H324" s="51">
        <f t="shared" si="67"/>
        <v>5</v>
      </c>
      <c r="I324" s="52">
        <f t="shared" si="68"/>
        <v>50</v>
      </c>
      <c r="J324" s="17">
        <f t="shared" si="69"/>
        <v>850</v>
      </c>
      <c r="K324" s="13">
        <f>J324*60*24*'Metric Summary'!$A$14</f>
        <v>9792000</v>
      </c>
      <c r="L324" s="52">
        <f>D324*F324*AJ324*AK324*'Metric Summary'!$A$15</f>
        <v>0</v>
      </c>
      <c r="M324" s="52">
        <f>D324*F324*AJ324*AK324*'Metric Summary'!$A$15*'Metric Summary'!$A$17</f>
        <v>0</v>
      </c>
      <c r="N324" s="13">
        <f>L324*24*'Metric Summary'!$A$16+M324*'Metric Summary'!$A$18</f>
        <v>0</v>
      </c>
      <c r="AE324" t="s">
        <v>362</v>
      </c>
      <c r="AF324" t="s">
        <v>171</v>
      </c>
      <c r="AG324">
        <v>5</v>
      </c>
      <c r="AH324">
        <v>20</v>
      </c>
      <c r="AI324">
        <v>17</v>
      </c>
      <c r="AL324">
        <v>268</v>
      </c>
      <c r="AM324">
        <v>128</v>
      </c>
      <c r="AN324" s="22">
        <v>0.203125</v>
      </c>
      <c r="AO324" s="18">
        <f>250+19*AH324+D324*(23+(AL324-AM324)+AM324*(1-IF(AN324&gt;0,AN324,'Metric Summary'!$AG$2)))</f>
        <v>7255</v>
      </c>
      <c r="AP324">
        <f t="shared" si="70"/>
        <v>170</v>
      </c>
      <c r="AQ324">
        <f t="shared" si="71"/>
        <v>4250</v>
      </c>
    </row>
    <row r="325" spans="1:43" x14ac:dyDescent="0.2">
      <c r="A325" s="1" t="s">
        <v>160</v>
      </c>
      <c r="B325" s="14" t="s">
        <v>331</v>
      </c>
      <c r="C325" t="s">
        <v>23</v>
      </c>
      <c r="D325" s="15">
        <v>1</v>
      </c>
      <c r="E325" s="6" t="str">
        <f>IF(AF325="S","Always one row per interval","")</f>
        <v>Always one row per interval</v>
      </c>
      <c r="F325" s="3">
        <f>'Metric Summary'!$C$69</f>
        <v>10</v>
      </c>
      <c r="G325" s="4">
        <f t="shared" si="66"/>
        <v>13.423958333333333</v>
      </c>
      <c r="H325" s="51">
        <f t="shared" si="67"/>
        <v>1</v>
      </c>
      <c r="I325" s="52">
        <f t="shared" si="68"/>
        <v>10</v>
      </c>
      <c r="J325" s="17">
        <f t="shared" si="69"/>
        <v>60</v>
      </c>
      <c r="K325" s="13">
        <f>J325*60*24*'Metric Summary'!$A$14</f>
        <v>691200</v>
      </c>
      <c r="L325" s="52">
        <f>D325*F325*AJ325*AK325*'Metric Summary'!$A$15</f>
        <v>0</v>
      </c>
      <c r="M325" s="52">
        <f>D325*F325*AJ325*AK325*'Metric Summary'!$A$15*'Metric Summary'!$A$17</f>
        <v>0</v>
      </c>
      <c r="N325" s="13">
        <f>L325*24*'Metric Summary'!$A$16+M325*'Metric Summary'!$A$18</f>
        <v>0</v>
      </c>
      <c r="AE325" t="s">
        <v>22</v>
      </c>
      <c r="AF325" t="s">
        <v>170</v>
      </c>
      <c r="AG325">
        <v>1</v>
      </c>
      <c r="AH325">
        <v>17</v>
      </c>
      <c r="AI325">
        <v>6</v>
      </c>
      <c r="AL325">
        <v>233</v>
      </c>
      <c r="AM325">
        <v>116</v>
      </c>
      <c r="AN325" s="22">
        <v>0.203125</v>
      </c>
      <c r="AO325" s="18">
        <f>250+19*AH325+D325*(23+(AL325-AM325)+AM325*(1-IF(AN325&gt;0,AN325,'Metric Summary'!$AG$2)))</f>
        <v>805.4375</v>
      </c>
      <c r="AP325">
        <f t="shared" si="70"/>
        <v>60</v>
      </c>
      <c r="AQ325">
        <f t="shared" si="71"/>
        <v>60</v>
      </c>
    </row>
    <row r="326" spans="1:43" x14ac:dyDescent="0.2">
      <c r="A326" s="1" t="s">
        <v>160</v>
      </c>
      <c r="B326" s="14" t="s">
        <v>331</v>
      </c>
      <c r="C326" t="s">
        <v>364</v>
      </c>
      <c r="D326" s="15">
        <v>1</v>
      </c>
      <c r="E326" s="6" t="str">
        <f>IF(AF326="S","Always one row per interval","")</f>
        <v>Always one row per interval</v>
      </c>
      <c r="F326" s="3">
        <f>'Metric Summary'!$C$69</f>
        <v>10</v>
      </c>
      <c r="G326" s="4">
        <f t="shared" si="66"/>
        <v>1.9866666666666666</v>
      </c>
      <c r="H326" s="51">
        <f t="shared" si="67"/>
        <v>0.2</v>
      </c>
      <c r="I326" s="52">
        <f t="shared" si="68"/>
        <v>2</v>
      </c>
      <c r="J326" s="17">
        <f t="shared" si="69"/>
        <v>18</v>
      </c>
      <c r="K326" s="13">
        <f>J326*60*24*'Metric Summary'!$A$14</f>
        <v>207360</v>
      </c>
      <c r="L326" s="52">
        <f>D326*F326*AJ326*AK326*'Metric Summary'!$A$15</f>
        <v>0</v>
      </c>
      <c r="M326" s="52">
        <f>D326*F326*AJ326*AK326*'Metric Summary'!$A$15*'Metric Summary'!$A$17</f>
        <v>0</v>
      </c>
      <c r="N326" s="13">
        <f>L326*24*'Metric Summary'!$A$16+M326*'Metric Summary'!$A$18</f>
        <v>0</v>
      </c>
      <c r="AE326" t="s">
        <v>365</v>
      </c>
      <c r="AF326" t="s">
        <v>170</v>
      </c>
      <c r="AG326">
        <v>5</v>
      </c>
      <c r="AH326">
        <v>11</v>
      </c>
      <c r="AI326">
        <v>9</v>
      </c>
      <c r="AL326">
        <v>127</v>
      </c>
      <c r="AM326">
        <v>64</v>
      </c>
      <c r="AN326" s="22">
        <v>0.203125</v>
      </c>
      <c r="AO326" s="18">
        <f>250+19*AH326+D326*(23+(AL326-AM326)+AM326*(1-IF(AN326&gt;0,AN326,'Metric Summary'!$AG$2)))</f>
        <v>596</v>
      </c>
      <c r="AP326">
        <f t="shared" si="70"/>
        <v>90</v>
      </c>
      <c r="AQ326">
        <f t="shared" si="71"/>
        <v>90</v>
      </c>
    </row>
    <row r="327" spans="1:43" x14ac:dyDescent="0.2">
      <c r="A327" s="1" t="s">
        <v>1269</v>
      </c>
      <c r="B327" s="1" t="s">
        <v>1169</v>
      </c>
      <c r="C327" t="s">
        <v>1270</v>
      </c>
      <c r="D327" s="15">
        <v>4</v>
      </c>
      <c r="E327" s="1" t="s">
        <v>1751</v>
      </c>
      <c r="F327" s="3">
        <f>'Metric Summary'!$C$50</f>
        <v>0</v>
      </c>
      <c r="G327" s="4">
        <f t="shared" si="66"/>
        <v>0</v>
      </c>
      <c r="H327" s="51">
        <f t="shared" si="67"/>
        <v>0</v>
      </c>
      <c r="I327" s="52">
        <f t="shared" si="68"/>
        <v>0</v>
      </c>
      <c r="J327" s="17">
        <f t="shared" si="69"/>
        <v>0</v>
      </c>
      <c r="K327" s="13">
        <f>J327*60*24*'Metric Summary'!$A$14</f>
        <v>0</v>
      </c>
      <c r="L327" s="52">
        <f>D327*F327*AJ327*AK327*'Metric Summary'!$A$15</f>
        <v>0</v>
      </c>
      <c r="M327" s="52">
        <f>D327*F327*AJ327*AK327*'Metric Summary'!$A$15*'Metric Summary'!$A$17</f>
        <v>0</v>
      </c>
      <c r="N327" s="13">
        <f>L327*24*'Metric Summary'!$A$16+M327*'Metric Summary'!$A$18</f>
        <v>0</v>
      </c>
      <c r="AE327" t="s">
        <v>1284</v>
      </c>
      <c r="AF327" t="s">
        <v>171</v>
      </c>
      <c r="AG327">
        <v>1</v>
      </c>
      <c r="AH327">
        <v>31</v>
      </c>
      <c r="AI327">
        <v>18</v>
      </c>
      <c r="AL327">
        <v>1453</v>
      </c>
      <c r="AM327">
        <v>1102</v>
      </c>
      <c r="AO327" s="18">
        <f>250+19*AH327+D327*(23+(AL327-AM327)+AM327*(1-IF(AN327&gt;0,AN327,'Metric Summary'!$AG$2)))</f>
        <v>4098.2</v>
      </c>
      <c r="AP327">
        <f t="shared" si="70"/>
        <v>0</v>
      </c>
      <c r="AQ327">
        <f t="shared" si="71"/>
        <v>0</v>
      </c>
    </row>
    <row r="328" spans="1:43" x14ac:dyDescent="0.2">
      <c r="A328" s="1" t="s">
        <v>1269</v>
      </c>
      <c r="B328" s="1" t="s">
        <v>1169</v>
      </c>
      <c r="C328" t="s">
        <v>1271</v>
      </c>
      <c r="D328" s="15">
        <v>4</v>
      </c>
      <c r="E328" s="1" t="s">
        <v>913</v>
      </c>
      <c r="F328" s="3">
        <f>'Metric Summary'!$C$50</f>
        <v>0</v>
      </c>
      <c r="G328" s="4">
        <f t="shared" si="66"/>
        <v>0</v>
      </c>
      <c r="H328" s="51">
        <f t="shared" si="67"/>
        <v>0</v>
      </c>
      <c r="I328" s="52">
        <f t="shared" si="68"/>
        <v>0</v>
      </c>
      <c r="J328" s="17">
        <f t="shared" si="69"/>
        <v>0</v>
      </c>
      <c r="K328" s="13">
        <f>J328*60*24*'Metric Summary'!$A$14</f>
        <v>0</v>
      </c>
      <c r="L328" s="52">
        <f>D328*F328*AJ328*AK328*'Metric Summary'!$A$15</f>
        <v>0</v>
      </c>
      <c r="M328" s="52">
        <f>D328*F328*AJ328*AK328*'Metric Summary'!$A$15*'Metric Summary'!$A$17</f>
        <v>0</v>
      </c>
      <c r="N328" s="13">
        <f>L328*24*'Metric Summary'!$A$16+M328*'Metric Summary'!$A$18</f>
        <v>0</v>
      </c>
      <c r="AE328" t="s">
        <v>1285</v>
      </c>
      <c r="AF328" t="s">
        <v>171</v>
      </c>
      <c r="AG328">
        <v>5</v>
      </c>
      <c r="AH328">
        <v>31</v>
      </c>
      <c r="AI328">
        <v>13</v>
      </c>
      <c r="AL328">
        <v>1481</v>
      </c>
      <c r="AM328">
        <v>1194</v>
      </c>
      <c r="AO328" s="18">
        <f>250+19*AH328+D328*(23+(AL328-AM328)+AM328*(1-IF(AN328&gt;0,AN328,'Metric Summary'!$AG$2)))</f>
        <v>3989.4</v>
      </c>
      <c r="AP328">
        <f t="shared" si="70"/>
        <v>0</v>
      </c>
      <c r="AQ328">
        <f t="shared" si="71"/>
        <v>0</v>
      </c>
    </row>
    <row r="329" spans="1:43" x14ac:dyDescent="0.2">
      <c r="A329" s="1" t="s">
        <v>1269</v>
      </c>
      <c r="B329" s="1" t="s">
        <v>1169</v>
      </c>
      <c r="C329" t="s">
        <v>1272</v>
      </c>
      <c r="D329" s="15">
        <v>1</v>
      </c>
      <c r="E329" s="1" t="s">
        <v>196</v>
      </c>
      <c r="F329" s="3">
        <f>'Metric Summary'!$C$50</f>
        <v>0</v>
      </c>
      <c r="G329" s="4">
        <f t="shared" si="66"/>
        <v>0</v>
      </c>
      <c r="H329" s="51">
        <f t="shared" si="67"/>
        <v>0</v>
      </c>
      <c r="I329" s="52">
        <f t="shared" si="68"/>
        <v>0</v>
      </c>
      <c r="J329" s="17">
        <f t="shared" si="69"/>
        <v>0</v>
      </c>
      <c r="K329" s="13">
        <f>J329*60*24*'Metric Summary'!$A$14</f>
        <v>0</v>
      </c>
      <c r="L329" s="52">
        <f>D329*F329*AJ329*AK329*'Metric Summary'!$A$15</f>
        <v>0</v>
      </c>
      <c r="M329" s="52">
        <f>D329*F329*AJ329*AK329*'Metric Summary'!$A$15*'Metric Summary'!$A$17</f>
        <v>0</v>
      </c>
      <c r="N329" s="13">
        <f>L329*24*'Metric Summary'!$A$16+M329*'Metric Summary'!$A$18</f>
        <v>0</v>
      </c>
      <c r="AE329" t="s">
        <v>1286</v>
      </c>
      <c r="AF329" t="s">
        <v>171</v>
      </c>
      <c r="AG329">
        <v>8</v>
      </c>
      <c r="AH329">
        <v>15</v>
      </c>
      <c r="AI329">
        <v>4</v>
      </c>
      <c r="AL329">
        <v>729</v>
      </c>
      <c r="AM329">
        <v>602</v>
      </c>
      <c r="AO329" s="18">
        <f>250+19*AH329+D329*(23+(AL329-AM329)+AM329*(1-IF(AN329&gt;0,AN329,'Metric Summary'!$AG$2)))</f>
        <v>925.8</v>
      </c>
      <c r="AP329">
        <f t="shared" si="70"/>
        <v>0</v>
      </c>
      <c r="AQ329">
        <f t="shared" si="71"/>
        <v>0</v>
      </c>
    </row>
    <row r="330" spans="1:43" x14ac:dyDescent="0.2">
      <c r="A330" s="1" t="s">
        <v>1269</v>
      </c>
      <c r="B330" s="1" t="s">
        <v>1169</v>
      </c>
      <c r="C330" t="s">
        <v>1273</v>
      </c>
      <c r="D330" s="15">
        <v>8</v>
      </c>
      <c r="E330" s="1" t="s">
        <v>230</v>
      </c>
      <c r="F330" s="3">
        <f>'Metric Summary'!$C$50</f>
        <v>0</v>
      </c>
      <c r="G330" s="4">
        <f t="shared" si="66"/>
        <v>0</v>
      </c>
      <c r="H330" s="51">
        <f t="shared" si="67"/>
        <v>0</v>
      </c>
      <c r="I330" s="52">
        <f t="shared" si="68"/>
        <v>0</v>
      </c>
      <c r="J330" s="17">
        <f t="shared" si="69"/>
        <v>0</v>
      </c>
      <c r="K330" s="13">
        <f>J330*60*24*'Metric Summary'!$A$14</f>
        <v>0</v>
      </c>
      <c r="L330" s="52">
        <f>D330*F330*AJ330*AK330*'Metric Summary'!$A$15</f>
        <v>0</v>
      </c>
      <c r="M330" s="52">
        <f>D330*F330*AJ330*AK330*'Metric Summary'!$A$15*'Metric Summary'!$A$17</f>
        <v>0</v>
      </c>
      <c r="N330" s="13">
        <f>L330*24*'Metric Summary'!$A$16+M330*'Metric Summary'!$A$18</f>
        <v>0</v>
      </c>
      <c r="AE330" t="s">
        <v>1287</v>
      </c>
      <c r="AF330" t="s">
        <v>171</v>
      </c>
      <c r="AG330">
        <v>1</v>
      </c>
      <c r="AH330">
        <v>8</v>
      </c>
      <c r="AI330">
        <v>0</v>
      </c>
      <c r="AL330">
        <v>488</v>
      </c>
      <c r="AM330">
        <v>480</v>
      </c>
      <c r="AO330" s="18">
        <f>250+19*AH330+D330*(23+(AL330-AM330)+AM330*(1-IF(AN330&gt;0,AN330,'Metric Summary'!$AG$2)))</f>
        <v>2186</v>
      </c>
      <c r="AP330">
        <f t="shared" si="70"/>
        <v>0</v>
      </c>
      <c r="AQ330">
        <f t="shared" si="71"/>
        <v>0</v>
      </c>
    </row>
    <row r="331" spans="1:43" x14ac:dyDescent="0.2">
      <c r="A331" s="1" t="s">
        <v>1269</v>
      </c>
      <c r="B331" s="1" t="s">
        <v>1169</v>
      </c>
      <c r="C331" t="s">
        <v>1274</v>
      </c>
      <c r="D331" s="15">
        <v>50</v>
      </c>
      <c r="E331" s="1" t="s">
        <v>495</v>
      </c>
      <c r="F331" s="3">
        <f>'Metric Summary'!$C$50</f>
        <v>0</v>
      </c>
      <c r="G331" s="4">
        <f t="shared" si="66"/>
        <v>0</v>
      </c>
      <c r="H331" s="51">
        <f t="shared" si="67"/>
        <v>0</v>
      </c>
      <c r="I331" s="52">
        <f t="shared" si="68"/>
        <v>0</v>
      </c>
      <c r="J331" s="17">
        <f t="shared" si="69"/>
        <v>0</v>
      </c>
      <c r="K331" s="13">
        <f>J331*60*24*'Metric Summary'!$A$14</f>
        <v>0</v>
      </c>
      <c r="L331" s="52">
        <f>D331*F331*AJ331*AK331*'Metric Summary'!$A$15</f>
        <v>0</v>
      </c>
      <c r="M331" s="52">
        <f>D331*F331*AJ331*AK331*'Metric Summary'!$A$15*'Metric Summary'!$A$17</f>
        <v>0</v>
      </c>
      <c r="N331" s="13">
        <f>L331*24*'Metric Summary'!$A$16+M331*'Metric Summary'!$A$18</f>
        <v>0</v>
      </c>
      <c r="AE331" t="s">
        <v>1288</v>
      </c>
      <c r="AF331" t="s">
        <v>171</v>
      </c>
      <c r="AG331">
        <v>1</v>
      </c>
      <c r="AH331">
        <v>28</v>
      </c>
      <c r="AI331">
        <v>11</v>
      </c>
      <c r="AL331">
        <v>1850</v>
      </c>
      <c r="AM331">
        <v>1630</v>
      </c>
      <c r="AO331" s="18">
        <f>250+19*AH331+D331*(23+(AL331-AM331)+AM331*(1-IF(AN331&gt;0,AN331,'Metric Summary'!$AG$2)))</f>
        <v>45532</v>
      </c>
      <c r="AP331">
        <f t="shared" si="70"/>
        <v>0</v>
      </c>
      <c r="AQ331">
        <f t="shared" si="71"/>
        <v>0</v>
      </c>
    </row>
    <row r="332" spans="1:43" x14ac:dyDescent="0.2">
      <c r="A332" s="1" t="s">
        <v>1269</v>
      </c>
      <c r="B332" s="1" t="s">
        <v>1169</v>
      </c>
      <c r="C332" t="s">
        <v>1275</v>
      </c>
      <c r="D332" s="15">
        <v>30</v>
      </c>
      <c r="E332" s="1" t="s">
        <v>400</v>
      </c>
      <c r="F332" s="3">
        <f>'Metric Summary'!$C$50</f>
        <v>0</v>
      </c>
      <c r="G332" s="4">
        <f t="shared" si="66"/>
        <v>0</v>
      </c>
      <c r="H332" s="51">
        <f t="shared" si="67"/>
        <v>0</v>
      </c>
      <c r="I332" s="52">
        <f t="shared" si="68"/>
        <v>0</v>
      </c>
      <c r="J332" s="17">
        <f t="shared" si="69"/>
        <v>0</v>
      </c>
      <c r="K332" s="13">
        <f>J332*60*24*'Metric Summary'!$A$14</f>
        <v>0</v>
      </c>
      <c r="L332" s="52">
        <f>D332*F332*AJ332*AK332*'Metric Summary'!$A$15</f>
        <v>0</v>
      </c>
      <c r="M332" s="52">
        <f>D332*F332*AJ332*AK332*'Metric Summary'!$A$15*'Metric Summary'!$A$17</f>
        <v>0</v>
      </c>
      <c r="N332" s="13">
        <f>L332*24*'Metric Summary'!$A$16+M332*'Metric Summary'!$A$18</f>
        <v>0</v>
      </c>
      <c r="AE332" t="s">
        <v>1289</v>
      </c>
      <c r="AF332" t="s">
        <v>171</v>
      </c>
      <c r="AG332">
        <v>1</v>
      </c>
      <c r="AH332">
        <v>12</v>
      </c>
      <c r="AI332">
        <v>0</v>
      </c>
      <c r="AL332">
        <v>980</v>
      </c>
      <c r="AM332">
        <v>932</v>
      </c>
      <c r="AO332" s="18">
        <f>250+19*AH332+D332*(23+(AL332-AM332)+AM332*(1-IF(AN332&gt;0,AN332,'Metric Summary'!$AG$2)))</f>
        <v>13792</v>
      </c>
      <c r="AP332">
        <f t="shared" si="70"/>
        <v>0</v>
      </c>
      <c r="AQ332">
        <f t="shared" si="71"/>
        <v>0</v>
      </c>
    </row>
    <row r="333" spans="1:43" x14ac:dyDescent="0.2">
      <c r="A333" s="1" t="s">
        <v>1269</v>
      </c>
      <c r="B333" s="1" t="s">
        <v>1169</v>
      </c>
      <c r="C333" t="s">
        <v>1276</v>
      </c>
      <c r="D333" s="71">
        <v>1</v>
      </c>
      <c r="E333" s="1" t="s">
        <v>196</v>
      </c>
      <c r="F333" s="3">
        <f>'Metric Summary'!$C$50</f>
        <v>0</v>
      </c>
      <c r="G333" s="4">
        <f t="shared" si="66"/>
        <v>0</v>
      </c>
      <c r="H333" s="51">
        <f t="shared" si="67"/>
        <v>0</v>
      </c>
      <c r="I333" s="52">
        <f t="shared" si="68"/>
        <v>0</v>
      </c>
      <c r="J333" s="17">
        <f t="shared" si="69"/>
        <v>0</v>
      </c>
      <c r="K333" s="13">
        <f>J333*60*24*'Metric Summary'!$A$14</f>
        <v>0</v>
      </c>
      <c r="L333" s="52">
        <f>D333*F333*AJ333*AK333*'Metric Summary'!$A$15</f>
        <v>0</v>
      </c>
      <c r="M333" s="52">
        <f>D333*F333*AJ333*AK333*'Metric Summary'!$A$15*'Metric Summary'!$A$17</f>
        <v>0</v>
      </c>
      <c r="N333" s="13">
        <f>L333*24*'Metric Summary'!$A$16+M333*'Metric Summary'!$A$18</f>
        <v>0</v>
      </c>
      <c r="AE333" t="s">
        <v>1290</v>
      </c>
      <c r="AF333" t="s">
        <v>171</v>
      </c>
      <c r="AG333">
        <v>1</v>
      </c>
      <c r="AH333">
        <v>7</v>
      </c>
      <c r="AI333">
        <v>1</v>
      </c>
      <c r="AL333">
        <v>123</v>
      </c>
      <c r="AM333">
        <v>96</v>
      </c>
      <c r="AO333" s="18">
        <f>250+19*AH333+D333*(23+(AL333-AM333)+AM333*(1-IF(AN333&gt;0,AN333,'Metric Summary'!$AG$2)))</f>
        <v>471.4</v>
      </c>
      <c r="AP333">
        <f t="shared" si="70"/>
        <v>0</v>
      </c>
      <c r="AQ333">
        <f t="shared" si="71"/>
        <v>0</v>
      </c>
    </row>
    <row r="334" spans="1:43" x14ac:dyDescent="0.2">
      <c r="A334" s="1" t="s">
        <v>1269</v>
      </c>
      <c r="B334" s="1" t="s">
        <v>1169</v>
      </c>
      <c r="C334" t="s">
        <v>1277</v>
      </c>
      <c r="D334" s="15">
        <v>10</v>
      </c>
      <c r="E334" s="1" t="s">
        <v>1752</v>
      </c>
      <c r="F334" s="3">
        <f>'Metric Summary'!$C$50</f>
        <v>0</v>
      </c>
      <c r="G334" s="4">
        <f t="shared" si="66"/>
        <v>0</v>
      </c>
      <c r="H334" s="51">
        <f t="shared" si="67"/>
        <v>0</v>
      </c>
      <c r="I334" s="52">
        <f t="shared" si="68"/>
        <v>0</v>
      </c>
      <c r="J334" s="17">
        <f t="shared" si="69"/>
        <v>0</v>
      </c>
      <c r="K334" s="13">
        <f>J334*60*24*'Metric Summary'!$A$14</f>
        <v>0</v>
      </c>
      <c r="L334" s="52">
        <f>D334*F334*AJ334*AK334*'Metric Summary'!$A$15</f>
        <v>0</v>
      </c>
      <c r="M334" s="52">
        <f>D334*F334*AJ334*AK334*'Metric Summary'!$A$15*'Metric Summary'!$A$17</f>
        <v>0</v>
      </c>
      <c r="N334" s="13">
        <f>L334*24*'Metric Summary'!$A$16+M334*'Metric Summary'!$A$18</f>
        <v>0</v>
      </c>
      <c r="AE334" t="s">
        <v>1291</v>
      </c>
      <c r="AF334" t="s">
        <v>171</v>
      </c>
      <c r="AG334">
        <v>1</v>
      </c>
      <c r="AH334">
        <v>22</v>
      </c>
      <c r="AI334">
        <v>8</v>
      </c>
      <c r="AL334">
        <v>1324</v>
      </c>
      <c r="AM334">
        <v>1138</v>
      </c>
      <c r="AO334" s="18">
        <f>250+19*AH334+D334*(23+(AL334-AM334)+AM334*(1-IF(AN334&gt;0,AN334,'Metric Summary'!$AG$2)))</f>
        <v>7310</v>
      </c>
      <c r="AP334">
        <f t="shared" si="70"/>
        <v>0</v>
      </c>
      <c r="AQ334">
        <f t="shared" si="71"/>
        <v>0</v>
      </c>
    </row>
    <row r="335" spans="1:43" x14ac:dyDescent="0.2">
      <c r="A335" s="1" t="s">
        <v>1269</v>
      </c>
      <c r="B335" s="1" t="s">
        <v>1169</v>
      </c>
      <c r="C335" t="s">
        <v>1278</v>
      </c>
      <c r="D335" s="71"/>
      <c r="E335" s="1"/>
      <c r="F335" s="3">
        <f>'Metric Summary'!$C$50</f>
        <v>0</v>
      </c>
      <c r="G335" s="4">
        <f t="shared" si="66"/>
        <v>0</v>
      </c>
      <c r="H335" s="51">
        <f t="shared" si="67"/>
        <v>0</v>
      </c>
      <c r="I335" s="52">
        <f t="shared" si="68"/>
        <v>0</v>
      </c>
      <c r="J335" s="17">
        <f t="shared" si="69"/>
        <v>0</v>
      </c>
      <c r="K335" s="13">
        <f>J335*60*24*'Metric Summary'!$A$14</f>
        <v>0</v>
      </c>
      <c r="L335" s="52">
        <f>D335*F335*AJ335*AK335*'Metric Summary'!$A$15</f>
        <v>0</v>
      </c>
      <c r="M335" s="52">
        <f>D335*F335*AJ335*AK335*'Metric Summary'!$A$15*'Metric Summary'!$A$17</f>
        <v>0</v>
      </c>
      <c r="N335" s="13">
        <f>L335*24*'Metric Summary'!$A$16+M335*'Metric Summary'!$A$18</f>
        <v>0</v>
      </c>
      <c r="AE335" t="s">
        <v>1292</v>
      </c>
      <c r="AF335" t="s">
        <v>171</v>
      </c>
      <c r="AG335">
        <v>1</v>
      </c>
      <c r="AH335">
        <v>14</v>
      </c>
      <c r="AI335">
        <v>2</v>
      </c>
      <c r="AL335">
        <v>992</v>
      </c>
      <c r="AM335">
        <v>930</v>
      </c>
      <c r="AO335" s="18">
        <f>250+19*AH335+D335*(23+(AL335-AM335)+AM335*(1-IF(AN335&gt;0,AN335,'Metric Summary'!$AG$2)))</f>
        <v>516</v>
      </c>
      <c r="AP335">
        <f t="shared" si="70"/>
        <v>0</v>
      </c>
      <c r="AQ335">
        <f t="shared" si="71"/>
        <v>0</v>
      </c>
    </row>
    <row r="336" spans="1:43" x14ac:dyDescent="0.2">
      <c r="A336" s="1" t="s">
        <v>1269</v>
      </c>
      <c r="B336" s="1" t="s">
        <v>1169</v>
      </c>
      <c r="C336" t="s">
        <v>1279</v>
      </c>
      <c r="D336" s="71"/>
      <c r="E336" s="1"/>
      <c r="F336" s="3">
        <f>'Metric Summary'!$C$50</f>
        <v>0</v>
      </c>
      <c r="G336" s="4">
        <f t="shared" si="66"/>
        <v>0</v>
      </c>
      <c r="H336" s="51">
        <f t="shared" si="67"/>
        <v>0</v>
      </c>
      <c r="I336" s="52">
        <f t="shared" si="68"/>
        <v>0</v>
      </c>
      <c r="J336" s="17">
        <f t="shared" si="69"/>
        <v>0</v>
      </c>
      <c r="K336" s="13">
        <f>J336*60*24*'Metric Summary'!$A$14</f>
        <v>0</v>
      </c>
      <c r="L336" s="52">
        <f>D336*F336*AJ336*AK336*'Metric Summary'!$A$15</f>
        <v>0</v>
      </c>
      <c r="M336" s="52">
        <f>D336*F336*AJ336*AK336*'Metric Summary'!$A$15*'Metric Summary'!$A$17</f>
        <v>0</v>
      </c>
      <c r="N336" s="13">
        <f>L336*24*'Metric Summary'!$A$16+M336*'Metric Summary'!$A$18</f>
        <v>0</v>
      </c>
      <c r="AE336" t="s">
        <v>1293</v>
      </c>
      <c r="AF336" t="s">
        <v>171</v>
      </c>
      <c r="AG336">
        <v>1</v>
      </c>
      <c r="AH336">
        <v>17</v>
      </c>
      <c r="AI336">
        <v>3</v>
      </c>
      <c r="AL336">
        <v>1375</v>
      </c>
      <c r="AM336">
        <v>1310</v>
      </c>
      <c r="AO336" s="18">
        <f>250+19*AH336+D336*(23+(AL336-AM336)+AM336*(1-IF(AN336&gt;0,AN336,'Metric Summary'!$AG$2)))</f>
        <v>573</v>
      </c>
      <c r="AP336">
        <f t="shared" si="70"/>
        <v>0</v>
      </c>
      <c r="AQ336">
        <f t="shared" si="71"/>
        <v>0</v>
      </c>
    </row>
    <row r="337" spans="1:43" x14ac:dyDescent="0.2">
      <c r="A337" s="1" t="s">
        <v>1269</v>
      </c>
      <c r="B337" s="1" t="s">
        <v>1169</v>
      </c>
      <c r="C337" t="s">
        <v>1280</v>
      </c>
      <c r="D337" s="71"/>
      <c r="E337" s="1"/>
      <c r="F337" s="3">
        <f>'Metric Summary'!$C$50</f>
        <v>0</v>
      </c>
      <c r="G337" s="4">
        <f t="shared" si="66"/>
        <v>0</v>
      </c>
      <c r="H337" s="51">
        <f t="shared" si="67"/>
        <v>0</v>
      </c>
      <c r="I337" s="52">
        <f t="shared" si="68"/>
        <v>0</v>
      </c>
      <c r="J337" s="17">
        <f t="shared" si="69"/>
        <v>0</v>
      </c>
      <c r="K337" s="13">
        <f>J337*60*24*'Metric Summary'!$A$14</f>
        <v>0</v>
      </c>
      <c r="L337" s="52">
        <f>D337*F337*AJ337*AK337*'Metric Summary'!$A$15</f>
        <v>0</v>
      </c>
      <c r="M337" s="52">
        <f>D337*F337*AJ337*AK337*'Metric Summary'!$A$15*'Metric Summary'!$A$17</f>
        <v>0</v>
      </c>
      <c r="N337" s="13">
        <f>L337*24*'Metric Summary'!$A$16+M337*'Metric Summary'!$A$18</f>
        <v>0</v>
      </c>
      <c r="AE337" t="s">
        <v>1294</v>
      </c>
      <c r="AF337" t="s">
        <v>171</v>
      </c>
      <c r="AG337">
        <v>1</v>
      </c>
      <c r="AH337">
        <v>14</v>
      </c>
      <c r="AI337">
        <v>4</v>
      </c>
      <c r="AL337">
        <v>952</v>
      </c>
      <c r="AM337">
        <v>874</v>
      </c>
      <c r="AO337" s="18">
        <f>250+19*AH337+D337*(23+(AL337-AM337)+AM337*(1-IF(AN337&gt;0,AN337,'Metric Summary'!$AG$2)))</f>
        <v>516</v>
      </c>
      <c r="AP337">
        <f t="shared" si="70"/>
        <v>0</v>
      </c>
      <c r="AQ337">
        <f t="shared" si="71"/>
        <v>0</v>
      </c>
    </row>
    <row r="338" spans="1:43" x14ac:dyDescent="0.2">
      <c r="A338" s="1" t="s">
        <v>1269</v>
      </c>
      <c r="B338" s="1" t="s">
        <v>1169</v>
      </c>
      <c r="C338" t="s">
        <v>1281</v>
      </c>
      <c r="D338" s="71"/>
      <c r="E338" s="1"/>
      <c r="F338" s="3">
        <f>'Metric Summary'!$C$50</f>
        <v>0</v>
      </c>
      <c r="G338" s="4">
        <f t="shared" si="66"/>
        <v>0</v>
      </c>
      <c r="H338" s="51">
        <f t="shared" si="67"/>
        <v>0</v>
      </c>
      <c r="I338" s="52">
        <f t="shared" si="68"/>
        <v>0</v>
      </c>
      <c r="J338" s="17">
        <f t="shared" si="69"/>
        <v>0</v>
      </c>
      <c r="K338" s="13">
        <f>J338*60*24*'Metric Summary'!$A$14</f>
        <v>0</v>
      </c>
      <c r="L338" s="52">
        <f>D338*F338*AJ338*AK338*'Metric Summary'!$A$15</f>
        <v>0</v>
      </c>
      <c r="M338" s="52">
        <f>D338*F338*AJ338*AK338*'Metric Summary'!$A$15*'Metric Summary'!$A$17</f>
        <v>0</v>
      </c>
      <c r="N338" s="13">
        <f>L338*24*'Metric Summary'!$A$16+M338*'Metric Summary'!$A$18</f>
        <v>0</v>
      </c>
      <c r="AE338" t="s">
        <v>1295</v>
      </c>
      <c r="AF338" t="s">
        <v>171</v>
      </c>
      <c r="AG338">
        <v>1</v>
      </c>
      <c r="AH338">
        <v>16</v>
      </c>
      <c r="AI338">
        <v>1</v>
      </c>
      <c r="AL338">
        <v>1238</v>
      </c>
      <c r="AM338">
        <v>1194</v>
      </c>
      <c r="AO338" s="18">
        <f>250+19*AH338+D338*(23+(AL338-AM338)+AM338*(1-IF(AN338&gt;0,AN338,'Metric Summary'!$AG$2)))</f>
        <v>554</v>
      </c>
      <c r="AP338">
        <f t="shared" si="70"/>
        <v>0</v>
      </c>
      <c r="AQ338">
        <f t="shared" si="71"/>
        <v>0</v>
      </c>
    </row>
    <row r="339" spans="1:43" x14ac:dyDescent="0.2">
      <c r="A339" s="1" t="s">
        <v>1269</v>
      </c>
      <c r="B339" s="1" t="s">
        <v>1169</v>
      </c>
      <c r="C339" t="s">
        <v>1282</v>
      </c>
      <c r="D339" s="15">
        <v>10</v>
      </c>
      <c r="E339" s="1" t="s">
        <v>1753</v>
      </c>
      <c r="F339" s="3">
        <f>'Metric Summary'!$C$50</f>
        <v>0</v>
      </c>
      <c r="G339" s="4">
        <f t="shared" si="66"/>
        <v>0</v>
      </c>
      <c r="H339" s="51">
        <f t="shared" si="67"/>
        <v>0</v>
      </c>
      <c r="I339" s="52">
        <f t="shared" si="68"/>
        <v>0</v>
      </c>
      <c r="J339" s="17">
        <f t="shared" si="69"/>
        <v>0</v>
      </c>
      <c r="K339" s="13">
        <f>J339*60*24*'Metric Summary'!$A$14</f>
        <v>0</v>
      </c>
      <c r="L339" s="52">
        <f>D339*F339*AJ339*AK339*'Metric Summary'!$A$15</f>
        <v>0</v>
      </c>
      <c r="M339" s="52">
        <f>D339*F339*AJ339*AK339*'Metric Summary'!$A$15*'Metric Summary'!$A$17</f>
        <v>0</v>
      </c>
      <c r="N339" s="13">
        <f>L339*24*'Metric Summary'!$A$16+M339*'Metric Summary'!$A$18</f>
        <v>0</v>
      </c>
      <c r="AE339" t="s">
        <v>1296</v>
      </c>
      <c r="AF339" t="s">
        <v>171</v>
      </c>
      <c r="AG339">
        <v>1</v>
      </c>
      <c r="AH339">
        <v>30</v>
      </c>
      <c r="AI339">
        <v>19</v>
      </c>
      <c r="AL339">
        <v>1300</v>
      </c>
      <c r="AM339">
        <v>938</v>
      </c>
      <c r="AO339" s="18">
        <f>250+19*AH339+D339*(23+(AL339-AM339)+AM339*(1-IF(AN339&gt;0,AN339,'Metric Summary'!$AG$2)))</f>
        <v>8422</v>
      </c>
      <c r="AP339">
        <f t="shared" si="70"/>
        <v>0</v>
      </c>
      <c r="AQ339">
        <f t="shared" si="71"/>
        <v>0</v>
      </c>
    </row>
    <row r="340" spans="1:43" x14ac:dyDescent="0.2">
      <c r="A340" s="1" t="s">
        <v>1269</v>
      </c>
      <c r="B340" s="1" t="s">
        <v>1169</v>
      </c>
      <c r="C340" t="s">
        <v>1283</v>
      </c>
      <c r="D340" s="15">
        <v>4</v>
      </c>
      <c r="E340" s="1" t="s">
        <v>1754</v>
      </c>
      <c r="F340" s="3">
        <f>'Metric Summary'!$C$50</f>
        <v>0</v>
      </c>
      <c r="G340" s="4">
        <f t="shared" si="66"/>
        <v>0</v>
      </c>
      <c r="H340" s="51">
        <f t="shared" si="67"/>
        <v>0</v>
      </c>
      <c r="I340" s="52">
        <f t="shared" si="68"/>
        <v>0</v>
      </c>
      <c r="J340" s="17">
        <f t="shared" si="69"/>
        <v>0</v>
      </c>
      <c r="K340" s="13">
        <f>J340*60*24*'Metric Summary'!$A$14</f>
        <v>0</v>
      </c>
      <c r="L340" s="52">
        <f>D340*F340*AJ340*AK340*'Metric Summary'!$A$15</f>
        <v>0</v>
      </c>
      <c r="M340" s="52">
        <f>D340*F340*AJ340*AK340*'Metric Summary'!$A$15*'Metric Summary'!$A$17</f>
        <v>0</v>
      </c>
      <c r="N340" s="13">
        <f>L340*24*'Metric Summary'!$A$16+M340*'Metric Summary'!$A$18</f>
        <v>0</v>
      </c>
      <c r="AE340" t="s">
        <v>1297</v>
      </c>
      <c r="AF340" t="s">
        <v>171</v>
      </c>
      <c r="AG340">
        <v>1</v>
      </c>
      <c r="AH340">
        <v>34</v>
      </c>
      <c r="AI340">
        <v>12</v>
      </c>
      <c r="AL340">
        <v>1336</v>
      </c>
      <c r="AM340">
        <v>1058</v>
      </c>
      <c r="AO340" s="18">
        <f>250+19*AH340+D340*(23+(AL340-AM340)+AM340*(1-IF(AN340&gt;0,AN340,'Metric Summary'!$AG$2)))</f>
        <v>3792.8</v>
      </c>
      <c r="AP340">
        <f t="shared" si="70"/>
        <v>0</v>
      </c>
      <c r="AQ340">
        <f t="shared" si="71"/>
        <v>0</v>
      </c>
    </row>
    <row r="341" spans="1:43" x14ac:dyDescent="0.2">
      <c r="A341" t="s">
        <v>545</v>
      </c>
      <c r="B341" s="14" t="s">
        <v>546</v>
      </c>
      <c r="C341" t="s">
        <v>547</v>
      </c>
      <c r="D341" s="71">
        <v>6</v>
      </c>
      <c r="E341" s="1" t="s">
        <v>607</v>
      </c>
      <c r="F341" s="3">
        <f>'Metric Summary'!$C$47</f>
        <v>0</v>
      </c>
      <c r="G341" s="4">
        <f t="shared" si="66"/>
        <v>0</v>
      </c>
      <c r="H341" s="51">
        <f t="shared" si="67"/>
        <v>0</v>
      </c>
      <c r="I341" s="52">
        <f t="shared" si="68"/>
        <v>0</v>
      </c>
      <c r="J341" s="17">
        <f t="shared" si="69"/>
        <v>0</v>
      </c>
      <c r="K341" s="13">
        <f>J341*60*24*'Metric Summary'!$A$14</f>
        <v>0</v>
      </c>
      <c r="L341" s="52">
        <f>D341*F341*AJ341*AK341*'Metric Summary'!$A$15</f>
        <v>0</v>
      </c>
      <c r="M341" s="52">
        <f>D341*F341*AJ341*AK341*'Metric Summary'!$A$15*'Metric Summary'!$A$17</f>
        <v>0</v>
      </c>
      <c r="N341" s="13">
        <f>L341*24*'Metric Summary'!$A$16+M341*'Metric Summary'!$A$18</f>
        <v>0</v>
      </c>
      <c r="AE341" t="s">
        <v>577</v>
      </c>
      <c r="AF341" t="s">
        <v>171</v>
      </c>
      <c r="AG341">
        <v>5</v>
      </c>
      <c r="AH341">
        <v>13</v>
      </c>
      <c r="AI341">
        <v>0</v>
      </c>
      <c r="AL341">
        <v>1257</v>
      </c>
      <c r="AM341">
        <v>1216</v>
      </c>
      <c r="AO341" s="18">
        <f>250+19*AH341+D341*(23+(AL341-AM341)+AM341*(1-IF(AN341&gt;0,AN341,'Metric Summary'!$AG$2)))</f>
        <v>3799.4000000000005</v>
      </c>
      <c r="AP341">
        <f t="shared" si="70"/>
        <v>0</v>
      </c>
      <c r="AQ341">
        <f t="shared" si="71"/>
        <v>0</v>
      </c>
    </row>
    <row r="342" spans="1:43" x14ac:dyDescent="0.2">
      <c r="A342" t="s">
        <v>545</v>
      </c>
      <c r="B342" s="14" t="s">
        <v>546</v>
      </c>
      <c r="C342" t="s">
        <v>548</v>
      </c>
      <c r="D342" s="71">
        <v>1</v>
      </c>
      <c r="E342" s="1" t="s">
        <v>206</v>
      </c>
      <c r="F342" s="3">
        <f>'Metric Summary'!$C$47</f>
        <v>0</v>
      </c>
      <c r="G342" s="4">
        <f t="shared" ref="G342:G424" si="72">IF(F342&gt;0,D342*(AO342)/(AG342*60),0)</f>
        <v>0</v>
      </c>
      <c r="H342" s="51">
        <f t="shared" ref="H342:H424" si="73">IF(F342&gt;0,D342/AG342,0)</f>
        <v>0</v>
      </c>
      <c r="I342" s="52">
        <f t="shared" ref="I342:I424" si="74">F342*D342/AG342</f>
        <v>0</v>
      </c>
      <c r="J342" s="17">
        <f t="shared" ref="J342:J424" si="75">I342*AI342</f>
        <v>0</v>
      </c>
      <c r="K342" s="13">
        <f>J342*60*24*'Metric Summary'!$A$14</f>
        <v>0</v>
      </c>
      <c r="L342" s="52">
        <f>D342*F342*AJ342*AK342*'Metric Summary'!$A$15</f>
        <v>0</v>
      </c>
      <c r="M342" s="52">
        <f>D342*F342*AJ342*AK342*'Metric Summary'!$A$15*'Metric Summary'!$A$17</f>
        <v>0</v>
      </c>
      <c r="N342" s="13">
        <f>L342*24*'Metric Summary'!$A$16+M342*'Metric Summary'!$A$18</f>
        <v>0</v>
      </c>
      <c r="AE342" t="s">
        <v>578</v>
      </c>
      <c r="AF342" t="s">
        <v>170</v>
      </c>
      <c r="AG342">
        <v>5</v>
      </c>
      <c r="AH342">
        <v>2</v>
      </c>
      <c r="AI342">
        <v>1</v>
      </c>
      <c r="AL342">
        <v>70</v>
      </c>
      <c r="AM342">
        <v>64</v>
      </c>
      <c r="AO342" s="18">
        <f>250+19*AH342+D342*(23+(AL342-AM342)+AM342*(1-IF(AN342&gt;0,AN342,'Metric Summary'!$AG$2)))</f>
        <v>342.6</v>
      </c>
      <c r="AP342">
        <f t="shared" ref="AP342:AP424" si="76">F342*AI342*IF(D342&gt;0,1,0)</f>
        <v>0</v>
      </c>
      <c r="AQ342">
        <f t="shared" ref="AQ342:AQ424" si="77">F342*AI342*D342</f>
        <v>0</v>
      </c>
    </row>
    <row r="343" spans="1:43" x14ac:dyDescent="0.2">
      <c r="A343" t="s">
        <v>545</v>
      </c>
      <c r="B343" s="14" t="s">
        <v>546</v>
      </c>
      <c r="C343" t="s">
        <v>549</v>
      </c>
      <c r="D343" s="71">
        <v>1</v>
      </c>
      <c r="E343" s="1" t="s">
        <v>608</v>
      </c>
      <c r="F343" s="3">
        <f>'Metric Summary'!$C$47</f>
        <v>0</v>
      </c>
      <c r="G343" s="4">
        <f t="shared" si="72"/>
        <v>0</v>
      </c>
      <c r="H343" s="51">
        <f t="shared" si="73"/>
        <v>0</v>
      </c>
      <c r="I343" s="52">
        <f t="shared" si="74"/>
        <v>0</v>
      </c>
      <c r="J343" s="17">
        <f t="shared" si="75"/>
        <v>0</v>
      </c>
      <c r="K343" s="13">
        <f>J343*60*24*'Metric Summary'!$A$14</f>
        <v>0</v>
      </c>
      <c r="L343" s="52">
        <f>D343*F343*AJ343*AK343*'Metric Summary'!$A$15</f>
        <v>0</v>
      </c>
      <c r="M343" s="52">
        <f>D343*F343*AJ343*AK343*'Metric Summary'!$A$15*'Metric Summary'!$A$17</f>
        <v>0</v>
      </c>
      <c r="N343" s="13">
        <f>L343*24*'Metric Summary'!$A$16+M343*'Metric Summary'!$A$18</f>
        <v>0</v>
      </c>
      <c r="AE343" t="s">
        <v>579</v>
      </c>
      <c r="AF343" t="s">
        <v>171</v>
      </c>
      <c r="AG343">
        <v>1</v>
      </c>
      <c r="AH343">
        <v>5</v>
      </c>
      <c r="AI343">
        <v>0</v>
      </c>
      <c r="AL343">
        <v>713</v>
      </c>
      <c r="AM343">
        <v>704</v>
      </c>
      <c r="AO343" s="18">
        <f>250+19*AH343+D343*(23+(AL343-AM343)+AM343*(1-IF(AN343&gt;0,AN343,'Metric Summary'!$AG$2)))</f>
        <v>658.6</v>
      </c>
      <c r="AP343">
        <f t="shared" si="76"/>
        <v>0</v>
      </c>
      <c r="AQ343">
        <f t="shared" si="77"/>
        <v>0</v>
      </c>
    </row>
    <row r="344" spans="1:43" x14ac:dyDescent="0.2">
      <c r="A344" t="s">
        <v>545</v>
      </c>
      <c r="B344" s="14" t="s">
        <v>546</v>
      </c>
      <c r="C344" t="s">
        <v>550</v>
      </c>
      <c r="D344" s="71">
        <v>1</v>
      </c>
      <c r="E344" s="1" t="s">
        <v>206</v>
      </c>
      <c r="F344" s="3">
        <f>'Metric Summary'!$C$47</f>
        <v>0</v>
      </c>
      <c r="G344" s="4">
        <f t="shared" si="72"/>
        <v>0</v>
      </c>
      <c r="H344" s="51">
        <f t="shared" si="73"/>
        <v>0</v>
      </c>
      <c r="I344" s="52">
        <f t="shared" si="74"/>
        <v>0</v>
      </c>
      <c r="J344" s="17">
        <f t="shared" si="75"/>
        <v>0</v>
      </c>
      <c r="K344" s="13">
        <f>J344*60*24*'Metric Summary'!$A$14</f>
        <v>0</v>
      </c>
      <c r="L344" s="52">
        <f>D344*F344*AJ344*AK344*'Metric Summary'!$A$15</f>
        <v>0</v>
      </c>
      <c r="M344" s="52">
        <f>D344*F344*AJ344*AK344*'Metric Summary'!$A$15*'Metric Summary'!$A$17</f>
        <v>0</v>
      </c>
      <c r="N344" s="13">
        <f>L344*24*'Metric Summary'!$A$16+M344*'Metric Summary'!$A$18</f>
        <v>0</v>
      </c>
      <c r="AE344" t="s">
        <v>580</v>
      </c>
      <c r="AF344" t="s">
        <v>170</v>
      </c>
      <c r="AG344">
        <v>1</v>
      </c>
      <c r="AH344">
        <v>3</v>
      </c>
      <c r="AI344">
        <v>2</v>
      </c>
      <c r="AL344">
        <v>75</v>
      </c>
      <c r="AM344">
        <v>64</v>
      </c>
      <c r="AO344" s="18">
        <f>250+19*AH344+D344*(23+(AL344-AM344)+AM344*(1-IF(AN344&gt;0,AN344,'Metric Summary'!$AG$2)))</f>
        <v>366.6</v>
      </c>
      <c r="AP344">
        <f t="shared" si="76"/>
        <v>0</v>
      </c>
      <c r="AQ344">
        <f t="shared" si="77"/>
        <v>0</v>
      </c>
    </row>
    <row r="345" spans="1:43" x14ac:dyDescent="0.2">
      <c r="A345" t="s">
        <v>545</v>
      </c>
      <c r="B345" s="14" t="s">
        <v>546</v>
      </c>
      <c r="C345" t="s">
        <v>551</v>
      </c>
      <c r="D345" s="71">
        <v>1</v>
      </c>
      <c r="E345" s="1" t="s">
        <v>609</v>
      </c>
      <c r="F345" s="3">
        <f>'Metric Summary'!$C$47</f>
        <v>0</v>
      </c>
      <c r="G345" s="4">
        <f t="shared" si="72"/>
        <v>0</v>
      </c>
      <c r="H345" s="51">
        <f t="shared" si="73"/>
        <v>0</v>
      </c>
      <c r="I345" s="52">
        <f t="shared" si="74"/>
        <v>0</v>
      </c>
      <c r="J345" s="17">
        <f t="shared" si="75"/>
        <v>0</v>
      </c>
      <c r="K345" s="13">
        <f>J345*60*24*'Metric Summary'!$A$14</f>
        <v>0</v>
      </c>
      <c r="L345" s="52">
        <f>D345*F345*AJ345*AK345*'Metric Summary'!$A$15</f>
        <v>0</v>
      </c>
      <c r="M345" s="52">
        <f>D345*F345*AJ345*AK345*'Metric Summary'!$A$15*'Metric Summary'!$A$17</f>
        <v>0</v>
      </c>
      <c r="N345" s="13">
        <f>L345*24*'Metric Summary'!$A$16+M345*'Metric Summary'!$A$18</f>
        <v>0</v>
      </c>
      <c r="AE345" t="s">
        <v>581</v>
      </c>
      <c r="AF345" t="s">
        <v>171</v>
      </c>
      <c r="AG345">
        <v>5</v>
      </c>
      <c r="AH345">
        <v>11</v>
      </c>
      <c r="AI345">
        <v>0</v>
      </c>
      <c r="AL345">
        <v>391</v>
      </c>
      <c r="AM345">
        <v>352</v>
      </c>
      <c r="AO345" s="18">
        <f>250+19*AH345+D345*(23+(AL345-AM345)+AM345*(1-IF(AN345&gt;0,AN345,'Metric Summary'!$AG$2)))</f>
        <v>661.8</v>
      </c>
      <c r="AP345">
        <f t="shared" si="76"/>
        <v>0</v>
      </c>
      <c r="AQ345">
        <f t="shared" si="77"/>
        <v>0</v>
      </c>
    </row>
    <row r="346" spans="1:43" x14ac:dyDescent="0.2">
      <c r="A346" t="s">
        <v>545</v>
      </c>
      <c r="B346" s="14" t="s">
        <v>546</v>
      </c>
      <c r="C346" t="s">
        <v>552</v>
      </c>
      <c r="D346" s="71">
        <v>1</v>
      </c>
      <c r="E346" s="1" t="s">
        <v>206</v>
      </c>
      <c r="F346" s="3">
        <f>'Metric Summary'!$C$47</f>
        <v>0</v>
      </c>
      <c r="G346" s="4">
        <f t="shared" si="72"/>
        <v>0</v>
      </c>
      <c r="H346" s="51">
        <f t="shared" si="73"/>
        <v>0</v>
      </c>
      <c r="I346" s="52">
        <f t="shared" si="74"/>
        <v>0</v>
      </c>
      <c r="J346" s="17">
        <f t="shared" si="75"/>
        <v>0</v>
      </c>
      <c r="K346" s="13">
        <f>J346*60*24*'Metric Summary'!$A$14</f>
        <v>0</v>
      </c>
      <c r="L346" s="52">
        <f>D346*F346*AJ346*AK346*'Metric Summary'!$A$15</f>
        <v>0</v>
      </c>
      <c r="M346" s="52">
        <f>D346*F346*AJ346*AK346*'Metric Summary'!$A$15*'Metric Summary'!$A$17</f>
        <v>0</v>
      </c>
      <c r="N346" s="13">
        <f>L346*24*'Metric Summary'!$A$16+M346*'Metric Summary'!$A$18</f>
        <v>0</v>
      </c>
      <c r="AE346" t="s">
        <v>582</v>
      </c>
      <c r="AF346" t="s">
        <v>170</v>
      </c>
      <c r="AG346">
        <v>5</v>
      </c>
      <c r="AH346">
        <v>2</v>
      </c>
      <c r="AI346">
        <v>1</v>
      </c>
      <c r="AL346">
        <v>70</v>
      </c>
      <c r="AM346">
        <v>64</v>
      </c>
      <c r="AO346" s="18">
        <f>250+19*AH346+D346*(23+(AL346-AM346)+AM346*(1-IF(AN346&gt;0,AN346,'Metric Summary'!$AG$2)))</f>
        <v>342.6</v>
      </c>
      <c r="AP346">
        <f t="shared" si="76"/>
        <v>0</v>
      </c>
      <c r="AQ346">
        <f t="shared" si="77"/>
        <v>0</v>
      </c>
    </row>
    <row r="347" spans="1:43" x14ac:dyDescent="0.2">
      <c r="A347" t="s">
        <v>545</v>
      </c>
      <c r="B347" s="14" t="s">
        <v>546</v>
      </c>
      <c r="C347" t="s">
        <v>553</v>
      </c>
      <c r="D347" s="71">
        <v>16</v>
      </c>
      <c r="E347" s="1" t="s">
        <v>396</v>
      </c>
      <c r="F347" s="3">
        <f>'Metric Summary'!$C$47</f>
        <v>0</v>
      </c>
      <c r="G347" s="4">
        <f t="shared" si="72"/>
        <v>0</v>
      </c>
      <c r="H347" s="51">
        <f t="shared" si="73"/>
        <v>0</v>
      </c>
      <c r="I347" s="52">
        <f t="shared" si="74"/>
        <v>0</v>
      </c>
      <c r="J347" s="17">
        <f t="shared" si="75"/>
        <v>0</v>
      </c>
      <c r="K347" s="13">
        <f>J347*60*24*'Metric Summary'!$A$14</f>
        <v>0</v>
      </c>
      <c r="L347" s="52">
        <f>D347*F347*AJ347*AK347*'Metric Summary'!$A$15</f>
        <v>0</v>
      </c>
      <c r="M347" s="52">
        <f>D347*F347*AJ347*AK347*'Metric Summary'!$A$15*'Metric Summary'!$A$17</f>
        <v>0</v>
      </c>
      <c r="N347" s="13">
        <f>L347*24*'Metric Summary'!$A$16+M347*'Metric Summary'!$A$18</f>
        <v>0</v>
      </c>
      <c r="AE347" t="s">
        <v>583</v>
      </c>
      <c r="AF347" t="s">
        <v>171</v>
      </c>
      <c r="AG347">
        <v>1</v>
      </c>
      <c r="AH347">
        <v>41</v>
      </c>
      <c r="AI347">
        <v>19</v>
      </c>
      <c r="AL347">
        <v>2798</v>
      </c>
      <c r="AM347">
        <v>2486</v>
      </c>
      <c r="AO347" s="18">
        <f>250+19*AH347+D347*(23+(AL347-AM347)+AM347*(1-IF(AN347&gt;0,AN347,'Metric Summary'!$AG$2)))</f>
        <v>22299.4</v>
      </c>
      <c r="AP347">
        <f t="shared" si="76"/>
        <v>0</v>
      </c>
      <c r="AQ347">
        <f t="shared" si="77"/>
        <v>0</v>
      </c>
    </row>
    <row r="348" spans="1:43" x14ac:dyDescent="0.2">
      <c r="A348" t="s">
        <v>545</v>
      </c>
      <c r="B348" s="14" t="s">
        <v>546</v>
      </c>
      <c r="C348" t="s">
        <v>554</v>
      </c>
      <c r="D348" s="71">
        <v>1</v>
      </c>
      <c r="E348" s="1" t="s">
        <v>206</v>
      </c>
      <c r="F348" s="3">
        <f>'Metric Summary'!$C$47</f>
        <v>0</v>
      </c>
      <c r="G348" s="4">
        <f t="shared" si="72"/>
        <v>0</v>
      </c>
      <c r="H348" s="51">
        <f t="shared" si="73"/>
        <v>0</v>
      </c>
      <c r="I348" s="52">
        <f t="shared" si="74"/>
        <v>0</v>
      </c>
      <c r="J348" s="17">
        <f t="shared" si="75"/>
        <v>0</v>
      </c>
      <c r="K348" s="13">
        <f>J348*60*24*'Metric Summary'!$A$14</f>
        <v>0</v>
      </c>
      <c r="L348" s="52">
        <f>D348*F348*AJ348*AK348*'Metric Summary'!$A$15</f>
        <v>0</v>
      </c>
      <c r="M348" s="52">
        <f>D348*F348*AJ348*AK348*'Metric Summary'!$A$15*'Metric Summary'!$A$17</f>
        <v>0</v>
      </c>
      <c r="N348" s="13">
        <f>L348*24*'Metric Summary'!$A$16+M348*'Metric Summary'!$A$18</f>
        <v>0</v>
      </c>
      <c r="AE348" t="s">
        <v>584</v>
      </c>
      <c r="AF348" t="s">
        <v>170</v>
      </c>
      <c r="AG348">
        <v>3</v>
      </c>
      <c r="AH348">
        <v>10</v>
      </c>
      <c r="AI348">
        <v>8</v>
      </c>
      <c r="AL348">
        <v>122</v>
      </c>
      <c r="AM348">
        <v>64</v>
      </c>
      <c r="AO348" s="18">
        <f>250+19*AH348+D348*(23+(AL348-AM348)+AM348*(1-IF(AN348&gt;0,AN348,'Metric Summary'!$AG$2)))</f>
        <v>546.6</v>
      </c>
      <c r="AP348">
        <f t="shared" si="76"/>
        <v>0</v>
      </c>
      <c r="AQ348">
        <f t="shared" si="77"/>
        <v>0</v>
      </c>
    </row>
    <row r="349" spans="1:43" x14ac:dyDescent="0.2">
      <c r="A349" t="s">
        <v>545</v>
      </c>
      <c r="B349" s="14" t="s">
        <v>546</v>
      </c>
      <c r="C349" t="s">
        <v>555</v>
      </c>
      <c r="D349" s="71">
        <v>35</v>
      </c>
      <c r="E349" s="1"/>
      <c r="F349" s="3">
        <f>'Metric Summary'!$C$47</f>
        <v>0</v>
      </c>
      <c r="G349" s="4">
        <f t="shared" si="72"/>
        <v>0</v>
      </c>
      <c r="H349" s="51">
        <f t="shared" si="73"/>
        <v>0</v>
      </c>
      <c r="I349" s="52">
        <f t="shared" si="74"/>
        <v>0</v>
      </c>
      <c r="J349" s="17">
        <f t="shared" si="75"/>
        <v>0</v>
      </c>
      <c r="K349" s="13">
        <f>J349*60*24*'Metric Summary'!$A$14</f>
        <v>0</v>
      </c>
      <c r="L349" s="52">
        <f>D349*F349*AJ349*AK349*'Metric Summary'!$A$15</f>
        <v>0</v>
      </c>
      <c r="M349" s="52">
        <f>D349*F349*AJ349*AK349*'Metric Summary'!$A$15*'Metric Summary'!$A$17</f>
        <v>0</v>
      </c>
      <c r="N349" s="13">
        <f>L349*24*'Metric Summary'!$A$16+M349*'Metric Summary'!$A$18</f>
        <v>0</v>
      </c>
      <c r="AE349" t="s">
        <v>585</v>
      </c>
      <c r="AF349" t="s">
        <v>171</v>
      </c>
      <c r="AG349">
        <v>1</v>
      </c>
      <c r="AH349">
        <v>14</v>
      </c>
      <c r="AI349">
        <v>4</v>
      </c>
      <c r="AL349">
        <v>1250</v>
      </c>
      <c r="AM349">
        <v>1172</v>
      </c>
      <c r="AO349" s="18">
        <f>250+19*AH349+D349*(23+(AL349-AM349)+AM349*(1-IF(AN349&gt;0,AN349,'Metric Summary'!$AG$2)))</f>
        <v>20459</v>
      </c>
      <c r="AP349">
        <f t="shared" si="76"/>
        <v>0</v>
      </c>
      <c r="AQ349">
        <f t="shared" si="77"/>
        <v>0</v>
      </c>
    </row>
    <row r="350" spans="1:43" x14ac:dyDescent="0.2">
      <c r="A350" t="s">
        <v>545</v>
      </c>
      <c r="B350" s="14" t="s">
        <v>546</v>
      </c>
      <c r="C350" t="s">
        <v>556</v>
      </c>
      <c r="D350" s="71">
        <v>36</v>
      </c>
      <c r="E350" s="1" t="s">
        <v>610</v>
      </c>
      <c r="F350" s="3">
        <f>'Metric Summary'!$C$47</f>
        <v>0</v>
      </c>
      <c r="G350" s="4">
        <f t="shared" si="72"/>
        <v>0</v>
      </c>
      <c r="H350" s="51">
        <f t="shared" si="73"/>
        <v>0</v>
      </c>
      <c r="I350" s="52">
        <f t="shared" si="74"/>
        <v>0</v>
      </c>
      <c r="J350" s="17">
        <f t="shared" si="75"/>
        <v>0</v>
      </c>
      <c r="K350" s="13">
        <f>J350*60*24*'Metric Summary'!$A$14</f>
        <v>0</v>
      </c>
      <c r="L350" s="52">
        <f>D350*F350*AJ350*AK350*'Metric Summary'!$A$15</f>
        <v>0</v>
      </c>
      <c r="M350" s="52">
        <f>D350*F350*AJ350*AK350*'Metric Summary'!$A$15*'Metric Summary'!$A$17</f>
        <v>0</v>
      </c>
      <c r="N350" s="13">
        <f>L350*24*'Metric Summary'!$A$16+M350*'Metric Summary'!$A$18</f>
        <v>0</v>
      </c>
      <c r="AE350" t="s">
        <v>586</v>
      </c>
      <c r="AF350" t="s">
        <v>171</v>
      </c>
      <c r="AG350">
        <v>1</v>
      </c>
      <c r="AH350">
        <v>13</v>
      </c>
      <c r="AI350">
        <v>5</v>
      </c>
      <c r="AL350">
        <v>2645</v>
      </c>
      <c r="AM350">
        <v>2560</v>
      </c>
      <c r="AO350" s="18">
        <f>250+19*AH350+D350*(23+(AL350-AM350)+AM350*(1-IF(AN350&gt;0,AN350,'Metric Summary'!$AG$2)))</f>
        <v>41249</v>
      </c>
      <c r="AP350">
        <f t="shared" si="76"/>
        <v>0</v>
      </c>
      <c r="AQ350">
        <f t="shared" si="77"/>
        <v>0</v>
      </c>
    </row>
    <row r="351" spans="1:43" x14ac:dyDescent="0.2">
      <c r="A351" t="s">
        <v>545</v>
      </c>
      <c r="B351" s="14" t="s">
        <v>546</v>
      </c>
      <c r="C351" t="s">
        <v>557</v>
      </c>
      <c r="D351" s="71">
        <v>27</v>
      </c>
      <c r="E351" s="1" t="s">
        <v>611</v>
      </c>
      <c r="F351" s="3">
        <f>'Metric Summary'!$C$47</f>
        <v>0</v>
      </c>
      <c r="G351" s="4">
        <f t="shared" si="72"/>
        <v>0</v>
      </c>
      <c r="H351" s="51">
        <f t="shared" si="73"/>
        <v>0</v>
      </c>
      <c r="I351" s="52">
        <f t="shared" si="74"/>
        <v>0</v>
      </c>
      <c r="J351" s="17">
        <f t="shared" si="75"/>
        <v>0</v>
      </c>
      <c r="K351" s="13">
        <f>J351*60*24*'Metric Summary'!$A$14</f>
        <v>0</v>
      </c>
      <c r="L351" s="52">
        <f>D351*F351*AJ351*AK351*'Metric Summary'!$A$15</f>
        <v>0</v>
      </c>
      <c r="M351" s="52">
        <f>D351*F351*AJ351*AK351*'Metric Summary'!$A$15*'Metric Summary'!$A$17</f>
        <v>0</v>
      </c>
      <c r="N351" s="13">
        <f>L351*24*'Metric Summary'!$A$16+M351*'Metric Summary'!$A$18</f>
        <v>0</v>
      </c>
      <c r="AE351" t="s">
        <v>587</v>
      </c>
      <c r="AF351" t="s">
        <v>171</v>
      </c>
      <c r="AG351">
        <v>1</v>
      </c>
      <c r="AH351">
        <v>17</v>
      </c>
      <c r="AI351">
        <v>5</v>
      </c>
      <c r="AL351">
        <v>865</v>
      </c>
      <c r="AM351">
        <v>768</v>
      </c>
      <c r="AO351" s="18">
        <f>250+19*AH351+D351*(23+(AL351-AM351)+AM351*(1-IF(AN351&gt;0,AN351,'Metric Summary'!$AG$2)))</f>
        <v>12107.400000000001</v>
      </c>
      <c r="AP351">
        <f t="shared" si="76"/>
        <v>0</v>
      </c>
      <c r="AQ351">
        <f t="shared" si="77"/>
        <v>0</v>
      </c>
    </row>
    <row r="352" spans="1:43" x14ac:dyDescent="0.2">
      <c r="A352" t="s">
        <v>545</v>
      </c>
      <c r="B352" s="14" t="s">
        <v>546</v>
      </c>
      <c r="C352" t="s">
        <v>558</v>
      </c>
      <c r="D352" s="71">
        <v>1</v>
      </c>
      <c r="E352" s="1" t="s">
        <v>206</v>
      </c>
      <c r="F352" s="3">
        <f>'Metric Summary'!$C$47</f>
        <v>0</v>
      </c>
      <c r="G352" s="4">
        <f t="shared" si="72"/>
        <v>0</v>
      </c>
      <c r="H352" s="51">
        <f t="shared" si="73"/>
        <v>0</v>
      </c>
      <c r="I352" s="52">
        <f t="shared" si="74"/>
        <v>0</v>
      </c>
      <c r="J352" s="17">
        <f t="shared" si="75"/>
        <v>0</v>
      </c>
      <c r="K352" s="13">
        <f>J352*60*24*'Metric Summary'!$A$14</f>
        <v>0</v>
      </c>
      <c r="L352" s="52">
        <f>D352*F352*AJ352*AK352*'Metric Summary'!$A$15</f>
        <v>0</v>
      </c>
      <c r="M352" s="52">
        <f>D352*F352*AJ352*AK352*'Metric Summary'!$A$15*'Metric Summary'!$A$17</f>
        <v>0</v>
      </c>
      <c r="N352" s="13">
        <f>L352*24*'Metric Summary'!$A$16+M352*'Metric Summary'!$A$18</f>
        <v>0</v>
      </c>
      <c r="AE352" t="s">
        <v>588</v>
      </c>
      <c r="AF352" t="s">
        <v>170</v>
      </c>
      <c r="AG352">
        <v>1</v>
      </c>
      <c r="AH352">
        <v>10</v>
      </c>
      <c r="AI352">
        <v>8</v>
      </c>
      <c r="AL352">
        <v>134</v>
      </c>
      <c r="AM352">
        <v>64</v>
      </c>
      <c r="AO352" s="18">
        <f>250+19*AH352+D352*(23+(AL352-AM352)+AM352*(1-IF(AN352&gt;0,AN352,'Metric Summary'!$AG$2)))</f>
        <v>558.6</v>
      </c>
      <c r="AP352">
        <f t="shared" si="76"/>
        <v>0</v>
      </c>
      <c r="AQ352">
        <f t="shared" si="77"/>
        <v>0</v>
      </c>
    </row>
    <row r="353" spans="1:43" x14ac:dyDescent="0.2">
      <c r="A353" t="s">
        <v>545</v>
      </c>
      <c r="B353" s="14" t="s">
        <v>546</v>
      </c>
      <c r="C353" t="s">
        <v>559</v>
      </c>
      <c r="D353" s="71">
        <v>0</v>
      </c>
      <c r="E353" s="1" t="s">
        <v>612</v>
      </c>
      <c r="F353" s="3">
        <f>'Metric Summary'!$C$47</f>
        <v>0</v>
      </c>
      <c r="G353" s="4">
        <f t="shared" si="72"/>
        <v>0</v>
      </c>
      <c r="H353" s="51">
        <f t="shared" si="73"/>
        <v>0</v>
      </c>
      <c r="I353" s="52">
        <f t="shared" si="74"/>
        <v>0</v>
      </c>
      <c r="J353" s="17">
        <f t="shared" si="75"/>
        <v>0</v>
      </c>
      <c r="K353" s="13">
        <f>J353*60*24*'Metric Summary'!$A$14</f>
        <v>0</v>
      </c>
      <c r="L353" s="52">
        <f>D353*F353*AJ353*AK353*'Metric Summary'!$A$15</f>
        <v>0</v>
      </c>
      <c r="M353" s="52">
        <f>D353*F353*AJ353*AK353*'Metric Summary'!$A$15*'Metric Summary'!$A$17</f>
        <v>0</v>
      </c>
      <c r="N353" s="13">
        <f>L353*24*'Metric Summary'!$A$16+M353*'Metric Summary'!$A$18</f>
        <v>0</v>
      </c>
      <c r="AE353" t="s">
        <v>589</v>
      </c>
      <c r="AF353" t="s">
        <v>171</v>
      </c>
      <c r="AG353">
        <v>1</v>
      </c>
      <c r="AH353">
        <v>6</v>
      </c>
      <c r="AI353">
        <v>2</v>
      </c>
      <c r="AL353">
        <v>478</v>
      </c>
      <c r="AM353">
        <v>448</v>
      </c>
      <c r="AO353" s="18">
        <f>250+19*AH353+D353*(23+(AL353-AM353)+AM353*(1-IF(AN353&gt;0,AN353,'Metric Summary'!$AG$2)))</f>
        <v>364</v>
      </c>
      <c r="AP353">
        <f t="shared" si="76"/>
        <v>0</v>
      </c>
      <c r="AQ353">
        <f t="shared" si="77"/>
        <v>0</v>
      </c>
    </row>
    <row r="354" spans="1:43" x14ac:dyDescent="0.2">
      <c r="A354" t="s">
        <v>545</v>
      </c>
      <c r="B354" s="14" t="s">
        <v>546</v>
      </c>
      <c r="C354" t="s">
        <v>560</v>
      </c>
      <c r="D354" s="71">
        <v>28</v>
      </c>
      <c r="E354" s="1" t="s">
        <v>613</v>
      </c>
      <c r="F354" s="3">
        <f>'Metric Summary'!$C$47</f>
        <v>0</v>
      </c>
      <c r="G354" s="4">
        <f t="shared" si="72"/>
        <v>0</v>
      </c>
      <c r="H354" s="51">
        <f t="shared" si="73"/>
        <v>0</v>
      </c>
      <c r="I354" s="52">
        <f t="shared" si="74"/>
        <v>0</v>
      </c>
      <c r="J354" s="17">
        <f t="shared" si="75"/>
        <v>0</v>
      </c>
      <c r="K354" s="13">
        <f>J354*60*24*'Metric Summary'!$A$14</f>
        <v>0</v>
      </c>
      <c r="L354" s="52">
        <f>D354*F354*AJ354*AK354*'Metric Summary'!$A$15</f>
        <v>0</v>
      </c>
      <c r="M354" s="52">
        <f>D354*F354*AJ354*AK354*'Metric Summary'!$A$15*'Metric Summary'!$A$17</f>
        <v>0</v>
      </c>
      <c r="N354" s="13">
        <f>L354*24*'Metric Summary'!$A$16+M354*'Metric Summary'!$A$18</f>
        <v>0</v>
      </c>
      <c r="AE354" t="s">
        <v>590</v>
      </c>
      <c r="AF354" t="s">
        <v>171</v>
      </c>
      <c r="AG354">
        <v>1</v>
      </c>
      <c r="AH354">
        <v>9</v>
      </c>
      <c r="AI354">
        <v>3</v>
      </c>
      <c r="AL354">
        <v>523</v>
      </c>
      <c r="AM354">
        <v>478</v>
      </c>
      <c r="AO354" s="18">
        <f>250+19*AH354+D354*(23+(AL354-AM354)+AM354*(1-IF(AN354&gt;0,AN354,'Metric Summary'!$AG$2)))</f>
        <v>7678.6000000000013</v>
      </c>
      <c r="AP354">
        <f t="shared" si="76"/>
        <v>0</v>
      </c>
      <c r="AQ354">
        <f t="shared" si="77"/>
        <v>0</v>
      </c>
    </row>
    <row r="355" spans="1:43" x14ac:dyDescent="0.2">
      <c r="A355" t="s">
        <v>545</v>
      </c>
      <c r="B355" s="14" t="s">
        <v>546</v>
      </c>
      <c r="C355" t="s">
        <v>561</v>
      </c>
      <c r="D355" s="71">
        <v>12</v>
      </c>
      <c r="E355" s="1" t="s">
        <v>614</v>
      </c>
      <c r="F355" s="3">
        <f>'Metric Summary'!$C$47</f>
        <v>0</v>
      </c>
      <c r="G355" s="4">
        <f t="shared" si="72"/>
        <v>0</v>
      </c>
      <c r="H355" s="51">
        <f t="shared" si="73"/>
        <v>0</v>
      </c>
      <c r="I355" s="52">
        <f t="shared" si="74"/>
        <v>0</v>
      </c>
      <c r="J355" s="17">
        <f t="shared" si="75"/>
        <v>0</v>
      </c>
      <c r="K355" s="13">
        <f>J355*60*24*'Metric Summary'!$A$14</f>
        <v>0</v>
      </c>
      <c r="L355" s="52">
        <f>D355*F355*AJ355*AK355*'Metric Summary'!$A$15</f>
        <v>0</v>
      </c>
      <c r="M355" s="52">
        <f>D355*F355*AJ355*AK355*'Metric Summary'!$A$15*'Metric Summary'!$A$17</f>
        <v>0</v>
      </c>
      <c r="N355" s="13">
        <f>L355*24*'Metric Summary'!$A$16+M355*'Metric Summary'!$A$18</f>
        <v>0</v>
      </c>
      <c r="AE355" t="s">
        <v>591</v>
      </c>
      <c r="AF355" t="s">
        <v>171</v>
      </c>
      <c r="AG355">
        <v>1</v>
      </c>
      <c r="AH355">
        <v>7</v>
      </c>
      <c r="AI355">
        <v>5</v>
      </c>
      <c r="AL355">
        <v>131</v>
      </c>
      <c r="AM355">
        <v>64</v>
      </c>
      <c r="AO355" s="18">
        <f>250+19*AH355+D355*(23+(AL355-AM355)+AM355*(1-IF(AN355&gt;0,AN355,'Metric Summary'!$AG$2)))</f>
        <v>1770.1999999999998</v>
      </c>
      <c r="AP355">
        <f t="shared" si="76"/>
        <v>0</v>
      </c>
      <c r="AQ355">
        <f t="shared" si="77"/>
        <v>0</v>
      </c>
    </row>
    <row r="356" spans="1:43" x14ac:dyDescent="0.2">
      <c r="A356" t="s">
        <v>545</v>
      </c>
      <c r="B356" s="14" t="s">
        <v>546</v>
      </c>
      <c r="C356" t="s">
        <v>562</v>
      </c>
      <c r="D356" s="71">
        <v>1</v>
      </c>
      <c r="E356" s="1" t="s">
        <v>206</v>
      </c>
      <c r="F356" s="3">
        <f>'Metric Summary'!$C$47</f>
        <v>0</v>
      </c>
      <c r="G356" s="4">
        <f t="shared" si="72"/>
        <v>0</v>
      </c>
      <c r="H356" s="51">
        <f t="shared" si="73"/>
        <v>0</v>
      </c>
      <c r="I356" s="52">
        <f t="shared" si="74"/>
        <v>0</v>
      </c>
      <c r="J356" s="17">
        <f t="shared" si="75"/>
        <v>0</v>
      </c>
      <c r="K356" s="13">
        <f>J356*60*24*'Metric Summary'!$A$14</f>
        <v>0</v>
      </c>
      <c r="L356" s="52">
        <f>D356*F356*AJ356*AK356*'Metric Summary'!$A$15</f>
        <v>0</v>
      </c>
      <c r="M356" s="52">
        <f>D356*F356*AJ356*AK356*'Metric Summary'!$A$15*'Metric Summary'!$A$17</f>
        <v>0</v>
      </c>
      <c r="N356" s="13">
        <f>L356*24*'Metric Summary'!$A$16+M356*'Metric Summary'!$A$18</f>
        <v>0</v>
      </c>
      <c r="AE356" t="s">
        <v>592</v>
      </c>
      <c r="AF356" t="s">
        <v>170</v>
      </c>
      <c r="AG356">
        <v>1</v>
      </c>
      <c r="AH356">
        <v>6</v>
      </c>
      <c r="AI356">
        <v>5</v>
      </c>
      <c r="AL356">
        <v>90</v>
      </c>
      <c r="AM356">
        <v>64</v>
      </c>
      <c r="AO356" s="18">
        <f>250+19*AH356+D356*(23+(AL356-AM356)+AM356*(1-IF(AN356&gt;0,AN356,'Metric Summary'!$AG$2)))</f>
        <v>438.6</v>
      </c>
      <c r="AP356">
        <f t="shared" si="76"/>
        <v>0</v>
      </c>
      <c r="AQ356">
        <f t="shared" si="77"/>
        <v>0</v>
      </c>
    </row>
    <row r="357" spans="1:43" x14ac:dyDescent="0.2">
      <c r="A357" t="s">
        <v>545</v>
      </c>
      <c r="B357" s="14" t="s">
        <v>546</v>
      </c>
      <c r="C357" t="s">
        <v>563</v>
      </c>
      <c r="D357" s="71">
        <v>2</v>
      </c>
      <c r="E357" s="1" t="s">
        <v>615</v>
      </c>
      <c r="F357" s="3">
        <f>'Metric Summary'!$C$47</f>
        <v>0</v>
      </c>
      <c r="G357" s="4">
        <f t="shared" si="72"/>
        <v>0</v>
      </c>
      <c r="H357" s="51">
        <f t="shared" si="73"/>
        <v>0</v>
      </c>
      <c r="I357" s="52">
        <f t="shared" si="74"/>
        <v>0</v>
      </c>
      <c r="J357" s="17">
        <f t="shared" si="75"/>
        <v>0</v>
      </c>
      <c r="K357" s="13">
        <f>J357*60*24*'Metric Summary'!$A$14</f>
        <v>0</v>
      </c>
      <c r="L357" s="52">
        <f>D357*F357*AJ357*AK357*'Metric Summary'!$A$15</f>
        <v>0</v>
      </c>
      <c r="M357" s="52">
        <f>D357*F357*AJ357*AK357*'Metric Summary'!$A$15*'Metric Summary'!$A$17</f>
        <v>0</v>
      </c>
      <c r="N357" s="13">
        <f>L357*24*'Metric Summary'!$A$16+M357*'Metric Summary'!$A$18</f>
        <v>0</v>
      </c>
      <c r="AE357" t="s">
        <v>593</v>
      </c>
      <c r="AF357" t="s">
        <v>171</v>
      </c>
      <c r="AG357">
        <v>2</v>
      </c>
      <c r="AH357">
        <v>7</v>
      </c>
      <c r="AI357">
        <v>6</v>
      </c>
      <c r="AL357">
        <v>167</v>
      </c>
      <c r="AM357">
        <v>64</v>
      </c>
      <c r="AO357" s="18">
        <f>250+19*AH357+D357*(23+(AL357-AM357)+AM357*(1-IF(AN357&gt;0,AN357,'Metric Summary'!$AG$2)))</f>
        <v>686.2</v>
      </c>
      <c r="AP357">
        <f t="shared" si="76"/>
        <v>0</v>
      </c>
      <c r="AQ357">
        <f t="shared" si="77"/>
        <v>0</v>
      </c>
    </row>
    <row r="358" spans="1:43" x14ac:dyDescent="0.2">
      <c r="A358" t="s">
        <v>545</v>
      </c>
      <c r="B358" s="14" t="s">
        <v>546</v>
      </c>
      <c r="C358" t="s">
        <v>564</v>
      </c>
      <c r="D358" s="71">
        <v>0</v>
      </c>
      <c r="E358" s="1" t="s">
        <v>616</v>
      </c>
      <c r="F358" s="3">
        <f>'Metric Summary'!$C$47</f>
        <v>0</v>
      </c>
      <c r="G358" s="4">
        <f t="shared" si="72"/>
        <v>0</v>
      </c>
      <c r="H358" s="51">
        <f t="shared" si="73"/>
        <v>0</v>
      </c>
      <c r="I358" s="52">
        <f t="shared" si="74"/>
        <v>0</v>
      </c>
      <c r="J358" s="17">
        <f t="shared" si="75"/>
        <v>0</v>
      </c>
      <c r="K358" s="13">
        <f>J358*60*24*'Metric Summary'!$A$14</f>
        <v>0</v>
      </c>
      <c r="L358" s="52">
        <f>D358*F358*AJ358*AK358*'Metric Summary'!$A$15</f>
        <v>0</v>
      </c>
      <c r="M358" s="52">
        <f>D358*F358*AJ358*AK358*'Metric Summary'!$A$15*'Metric Summary'!$A$17</f>
        <v>0</v>
      </c>
      <c r="N358" s="13">
        <f>L358*24*'Metric Summary'!$A$16+M358*'Metric Summary'!$A$18</f>
        <v>0</v>
      </c>
      <c r="AE358" t="s">
        <v>594</v>
      </c>
      <c r="AF358" t="s">
        <v>171</v>
      </c>
      <c r="AG358">
        <v>1</v>
      </c>
      <c r="AH358">
        <v>8</v>
      </c>
      <c r="AI358">
        <v>2</v>
      </c>
      <c r="AL358">
        <v>520</v>
      </c>
      <c r="AM358">
        <v>472</v>
      </c>
      <c r="AO358" s="18">
        <f>250+19*AH358+D358*(23+(AL358-AM358)+AM358*(1-IF(AN358&gt;0,AN358,'Metric Summary'!$AG$2)))</f>
        <v>402</v>
      </c>
      <c r="AP358">
        <f t="shared" si="76"/>
        <v>0</v>
      </c>
      <c r="AQ358">
        <f t="shared" si="77"/>
        <v>0</v>
      </c>
    </row>
    <row r="359" spans="1:43" x14ac:dyDescent="0.2">
      <c r="A359" t="s">
        <v>545</v>
      </c>
      <c r="B359" s="14" t="s">
        <v>546</v>
      </c>
      <c r="C359" t="s">
        <v>565</v>
      </c>
      <c r="D359" s="71">
        <v>1</v>
      </c>
      <c r="E359" s="1" t="s">
        <v>206</v>
      </c>
      <c r="F359" s="3">
        <f>'Metric Summary'!$C$47</f>
        <v>0</v>
      </c>
      <c r="G359" s="4">
        <f t="shared" si="72"/>
        <v>0</v>
      </c>
      <c r="H359" s="51">
        <f t="shared" si="73"/>
        <v>0</v>
      </c>
      <c r="I359" s="52">
        <f t="shared" si="74"/>
        <v>0</v>
      </c>
      <c r="J359" s="17">
        <f t="shared" si="75"/>
        <v>0</v>
      </c>
      <c r="K359" s="13">
        <f>J359*60*24*'Metric Summary'!$A$14</f>
        <v>0</v>
      </c>
      <c r="L359" s="52">
        <f>D359*F359*AJ359*AK359*'Metric Summary'!$A$15</f>
        <v>0</v>
      </c>
      <c r="M359" s="52">
        <f>D359*F359*AJ359*AK359*'Metric Summary'!$A$15*'Metric Summary'!$A$17</f>
        <v>0</v>
      </c>
      <c r="N359" s="13">
        <f>L359*24*'Metric Summary'!$A$16+M359*'Metric Summary'!$A$18</f>
        <v>0</v>
      </c>
      <c r="AE359" t="s">
        <v>595</v>
      </c>
      <c r="AF359" t="s">
        <v>170</v>
      </c>
      <c r="AG359">
        <v>1</v>
      </c>
      <c r="AH359">
        <v>9</v>
      </c>
      <c r="AI359">
        <v>4</v>
      </c>
      <c r="AL359">
        <v>127</v>
      </c>
      <c r="AM359">
        <v>64</v>
      </c>
      <c r="AO359" s="18">
        <f>250+19*AH359+D359*(23+(AL359-AM359)+AM359*(1-IF(AN359&gt;0,AN359,'Metric Summary'!$AG$2)))</f>
        <v>532.6</v>
      </c>
      <c r="AP359">
        <f t="shared" si="76"/>
        <v>0</v>
      </c>
      <c r="AQ359">
        <f t="shared" si="77"/>
        <v>0</v>
      </c>
    </row>
    <row r="360" spans="1:43" x14ac:dyDescent="0.2">
      <c r="A360" t="s">
        <v>545</v>
      </c>
      <c r="B360" s="14" t="s">
        <v>546</v>
      </c>
      <c r="C360" t="s">
        <v>566</v>
      </c>
      <c r="D360" s="71">
        <v>65</v>
      </c>
      <c r="E360" s="1" t="s">
        <v>617</v>
      </c>
      <c r="F360" s="3">
        <f>'Metric Summary'!$C$47</f>
        <v>0</v>
      </c>
      <c r="G360" s="4">
        <f t="shared" si="72"/>
        <v>0</v>
      </c>
      <c r="H360" s="51">
        <f t="shared" si="73"/>
        <v>0</v>
      </c>
      <c r="I360" s="52">
        <f t="shared" si="74"/>
        <v>0</v>
      </c>
      <c r="J360" s="17">
        <f t="shared" si="75"/>
        <v>0</v>
      </c>
      <c r="K360" s="13">
        <f>J360*60*24*'Metric Summary'!$A$14</f>
        <v>0</v>
      </c>
      <c r="L360" s="52">
        <f>D360*F360*AJ360*AK360*'Metric Summary'!$A$15</f>
        <v>0</v>
      </c>
      <c r="M360" s="52">
        <f>D360*F360*AJ360*AK360*'Metric Summary'!$A$15*'Metric Summary'!$A$17</f>
        <v>0</v>
      </c>
      <c r="N360" s="13">
        <f>L360*24*'Metric Summary'!$A$16+M360*'Metric Summary'!$A$18</f>
        <v>0</v>
      </c>
      <c r="AE360" t="s">
        <v>596</v>
      </c>
      <c r="AF360" t="s">
        <v>171</v>
      </c>
      <c r="AG360">
        <v>1</v>
      </c>
      <c r="AH360">
        <v>17</v>
      </c>
      <c r="AI360">
        <v>7</v>
      </c>
      <c r="AL360">
        <v>649</v>
      </c>
      <c r="AM360">
        <v>496</v>
      </c>
      <c r="AO360" s="18">
        <f>250+19*AH360+D360*(23+(AL360-AM360)+AM360*(1-IF(AN360&gt;0,AN360,'Metric Summary'!$AG$2)))</f>
        <v>24909</v>
      </c>
      <c r="AP360">
        <f t="shared" si="76"/>
        <v>0</v>
      </c>
      <c r="AQ360">
        <f t="shared" si="77"/>
        <v>0</v>
      </c>
    </row>
    <row r="361" spans="1:43" x14ac:dyDescent="0.2">
      <c r="A361" t="s">
        <v>545</v>
      </c>
      <c r="B361" s="14" t="s">
        <v>546</v>
      </c>
      <c r="C361" t="s">
        <v>567</v>
      </c>
      <c r="D361" s="71">
        <v>1</v>
      </c>
      <c r="E361" s="1" t="s">
        <v>206</v>
      </c>
      <c r="F361" s="3">
        <f>'Metric Summary'!$C$47</f>
        <v>0</v>
      </c>
      <c r="G361" s="4">
        <f t="shared" si="72"/>
        <v>0</v>
      </c>
      <c r="H361" s="51">
        <f t="shared" si="73"/>
        <v>0</v>
      </c>
      <c r="I361" s="52">
        <f t="shared" si="74"/>
        <v>0</v>
      </c>
      <c r="J361" s="17">
        <f t="shared" si="75"/>
        <v>0</v>
      </c>
      <c r="K361" s="13">
        <f>J361*60*24*'Metric Summary'!$A$14</f>
        <v>0</v>
      </c>
      <c r="L361" s="52">
        <f>D361*F361*AJ361*AK361*'Metric Summary'!$A$15</f>
        <v>0</v>
      </c>
      <c r="M361" s="52">
        <f>D361*F361*AJ361*AK361*'Metric Summary'!$A$15*'Metric Summary'!$A$17</f>
        <v>0</v>
      </c>
      <c r="N361" s="13">
        <f>L361*24*'Metric Summary'!$A$16+M361*'Metric Summary'!$A$18</f>
        <v>0</v>
      </c>
      <c r="AE361" t="s">
        <v>597</v>
      </c>
      <c r="AF361" t="s">
        <v>170</v>
      </c>
      <c r="AG361">
        <v>1</v>
      </c>
      <c r="AH361">
        <v>13</v>
      </c>
      <c r="AI361">
        <v>11</v>
      </c>
      <c r="AL361">
        <v>173</v>
      </c>
      <c r="AM361">
        <v>64</v>
      </c>
      <c r="AO361" s="18">
        <f>250+19*AH361+D361*(23+(AL361-AM361)+AM361*(1-IF(AN361&gt;0,AN361,'Metric Summary'!$AG$2)))</f>
        <v>654.6</v>
      </c>
      <c r="AP361">
        <f t="shared" si="76"/>
        <v>0</v>
      </c>
      <c r="AQ361">
        <f t="shared" si="77"/>
        <v>0</v>
      </c>
    </row>
    <row r="362" spans="1:43" x14ac:dyDescent="0.2">
      <c r="A362" t="s">
        <v>545</v>
      </c>
      <c r="B362" s="14" t="s">
        <v>546</v>
      </c>
      <c r="C362" t="s">
        <v>568</v>
      </c>
      <c r="D362" s="71">
        <v>1</v>
      </c>
      <c r="E362" s="1" t="s">
        <v>206</v>
      </c>
      <c r="F362" s="3">
        <f>'Metric Summary'!$C$47</f>
        <v>0</v>
      </c>
      <c r="G362" s="4">
        <f t="shared" si="72"/>
        <v>0</v>
      </c>
      <c r="H362" s="51">
        <f t="shared" si="73"/>
        <v>0</v>
      </c>
      <c r="I362" s="52">
        <f t="shared" si="74"/>
        <v>0</v>
      </c>
      <c r="J362" s="17">
        <f t="shared" si="75"/>
        <v>0</v>
      </c>
      <c r="K362" s="13">
        <f>J362*60*24*'Metric Summary'!$A$14</f>
        <v>0</v>
      </c>
      <c r="L362" s="52">
        <f>D362*F362*AJ362*AK362*'Metric Summary'!$A$15</f>
        <v>0</v>
      </c>
      <c r="M362" s="52">
        <f>D362*F362*AJ362*AK362*'Metric Summary'!$A$15*'Metric Summary'!$A$17</f>
        <v>0</v>
      </c>
      <c r="N362" s="13">
        <f>L362*24*'Metric Summary'!$A$16+M362*'Metric Summary'!$A$18</f>
        <v>0</v>
      </c>
      <c r="AE362" t="s">
        <v>598</v>
      </c>
      <c r="AF362" t="s">
        <v>170</v>
      </c>
      <c r="AG362">
        <v>1</v>
      </c>
      <c r="AH362">
        <v>13</v>
      </c>
      <c r="AI362">
        <v>8</v>
      </c>
      <c r="AL362">
        <v>193</v>
      </c>
      <c r="AM362">
        <v>64</v>
      </c>
      <c r="AO362" s="18">
        <f>250+19*AH362+D362*(23+(AL362-AM362)+AM362*(1-IF(AN362&gt;0,AN362,'Metric Summary'!$AG$2)))</f>
        <v>674.6</v>
      </c>
      <c r="AP362">
        <f t="shared" si="76"/>
        <v>0</v>
      </c>
      <c r="AQ362">
        <f t="shared" si="77"/>
        <v>0</v>
      </c>
    </row>
    <row r="363" spans="1:43" x14ac:dyDescent="0.2">
      <c r="A363" t="s">
        <v>545</v>
      </c>
      <c r="B363" s="14" t="s">
        <v>546</v>
      </c>
      <c r="C363" t="s">
        <v>569</v>
      </c>
      <c r="D363" s="71">
        <v>1</v>
      </c>
      <c r="E363" s="1" t="s">
        <v>196</v>
      </c>
      <c r="F363" s="3">
        <f>'Metric Summary'!$C$47</f>
        <v>0</v>
      </c>
      <c r="G363" s="4">
        <f t="shared" si="72"/>
        <v>0</v>
      </c>
      <c r="H363" s="51">
        <f t="shared" si="73"/>
        <v>0</v>
      </c>
      <c r="I363" s="52">
        <f t="shared" si="74"/>
        <v>0</v>
      </c>
      <c r="J363" s="17">
        <f t="shared" si="75"/>
        <v>0</v>
      </c>
      <c r="K363" s="13">
        <f>J363*60*24*'Metric Summary'!$A$14</f>
        <v>0</v>
      </c>
      <c r="L363" s="52">
        <f>D363*F363*AJ363*AK363*'Metric Summary'!$A$15</f>
        <v>0</v>
      </c>
      <c r="M363" s="52">
        <f>D363*F363*AJ363*AK363*'Metric Summary'!$A$15*'Metric Summary'!$A$17</f>
        <v>0</v>
      </c>
      <c r="N363" s="13">
        <f>L363*24*'Metric Summary'!$A$16+M363*'Metric Summary'!$A$18</f>
        <v>0</v>
      </c>
      <c r="AE363" t="s">
        <v>599</v>
      </c>
      <c r="AF363" t="s">
        <v>171</v>
      </c>
      <c r="AG363">
        <v>1</v>
      </c>
      <c r="AH363">
        <v>6</v>
      </c>
      <c r="AI363">
        <v>2</v>
      </c>
      <c r="AL363">
        <v>1230</v>
      </c>
      <c r="AM363">
        <v>1216</v>
      </c>
      <c r="AO363" s="18">
        <f>250+19*AH363+D363*(23+(AL363-AM363)+AM363*(1-IF(AN363&gt;0,AN363,'Metric Summary'!$AG$2)))</f>
        <v>887.40000000000009</v>
      </c>
      <c r="AP363">
        <f t="shared" si="76"/>
        <v>0</v>
      </c>
      <c r="AQ363">
        <f t="shared" si="77"/>
        <v>0</v>
      </c>
    </row>
    <row r="364" spans="1:43" x14ac:dyDescent="0.2">
      <c r="A364" t="s">
        <v>545</v>
      </c>
      <c r="B364" s="14" t="s">
        <v>546</v>
      </c>
      <c r="C364" t="s">
        <v>570</v>
      </c>
      <c r="D364" s="71">
        <v>1</v>
      </c>
      <c r="E364" s="1" t="s">
        <v>206</v>
      </c>
      <c r="F364" s="3">
        <f>'Metric Summary'!$C$47</f>
        <v>0</v>
      </c>
      <c r="G364" s="4">
        <f t="shared" si="72"/>
        <v>0</v>
      </c>
      <c r="H364" s="51">
        <f t="shared" si="73"/>
        <v>0</v>
      </c>
      <c r="I364" s="52">
        <f t="shared" si="74"/>
        <v>0</v>
      </c>
      <c r="J364" s="17">
        <f t="shared" si="75"/>
        <v>0</v>
      </c>
      <c r="K364" s="13">
        <f>J364*60*24*'Metric Summary'!$A$14</f>
        <v>0</v>
      </c>
      <c r="L364" s="52">
        <f>D364*F364*AJ364*AK364*'Metric Summary'!$A$15</f>
        <v>0</v>
      </c>
      <c r="M364" s="52">
        <f>D364*F364*AJ364*AK364*'Metric Summary'!$A$15*'Metric Summary'!$A$17</f>
        <v>0</v>
      </c>
      <c r="N364" s="13">
        <f>L364*24*'Metric Summary'!$A$16+M364*'Metric Summary'!$A$18</f>
        <v>0</v>
      </c>
      <c r="AE364" t="s">
        <v>600</v>
      </c>
      <c r="AF364" t="s">
        <v>170</v>
      </c>
      <c r="AG364">
        <v>1</v>
      </c>
      <c r="AH364">
        <v>20</v>
      </c>
      <c r="AI364">
        <v>0</v>
      </c>
      <c r="AL364">
        <v>2788</v>
      </c>
      <c r="AM364">
        <v>2732</v>
      </c>
      <c r="AO364" s="18">
        <f>250+19*AH364+D364*(23+(AL364-AM364)+AM364*(1-IF(AN364&gt;0,AN364,'Metric Summary'!$AG$2)))</f>
        <v>1801.8</v>
      </c>
      <c r="AP364">
        <f t="shared" si="76"/>
        <v>0</v>
      </c>
      <c r="AQ364">
        <f t="shared" si="77"/>
        <v>0</v>
      </c>
    </row>
    <row r="365" spans="1:43" x14ac:dyDescent="0.2">
      <c r="A365" t="s">
        <v>545</v>
      </c>
      <c r="B365" s="14" t="s">
        <v>546</v>
      </c>
      <c r="C365" t="s">
        <v>571</v>
      </c>
      <c r="D365" s="71">
        <v>1</v>
      </c>
      <c r="E365" s="1" t="s">
        <v>206</v>
      </c>
      <c r="F365" s="3">
        <f>'Metric Summary'!$C$47</f>
        <v>0</v>
      </c>
      <c r="G365" s="4">
        <f t="shared" si="72"/>
        <v>0</v>
      </c>
      <c r="H365" s="51">
        <f t="shared" si="73"/>
        <v>0</v>
      </c>
      <c r="I365" s="52">
        <f t="shared" si="74"/>
        <v>0</v>
      </c>
      <c r="J365" s="17">
        <f t="shared" si="75"/>
        <v>0</v>
      </c>
      <c r="K365" s="13">
        <f>J365*60*24*'Metric Summary'!$A$14</f>
        <v>0</v>
      </c>
      <c r="L365" s="52">
        <f>D365*F365*AJ365*AK365*'Metric Summary'!$A$15</f>
        <v>0</v>
      </c>
      <c r="M365" s="52">
        <f>D365*F365*AJ365*AK365*'Metric Summary'!$A$15*'Metric Summary'!$A$17</f>
        <v>0</v>
      </c>
      <c r="N365" s="13">
        <f>L365*24*'Metric Summary'!$A$16+M365*'Metric Summary'!$A$18</f>
        <v>0</v>
      </c>
      <c r="AE365" t="s">
        <v>601</v>
      </c>
      <c r="AF365" t="s">
        <v>170</v>
      </c>
      <c r="AG365">
        <v>1</v>
      </c>
      <c r="AH365">
        <v>22</v>
      </c>
      <c r="AI365">
        <v>15</v>
      </c>
      <c r="AL365">
        <v>358</v>
      </c>
      <c r="AM365">
        <v>160</v>
      </c>
      <c r="AO365" s="18">
        <f>250+19*AH365+D365*(23+(AL365-AM365)+AM365*(1-IF(AN365&gt;0,AN365,'Metric Summary'!$AG$2)))</f>
        <v>953</v>
      </c>
      <c r="AP365">
        <f t="shared" si="76"/>
        <v>0</v>
      </c>
      <c r="AQ365">
        <f t="shared" si="77"/>
        <v>0</v>
      </c>
    </row>
    <row r="366" spans="1:43" x14ac:dyDescent="0.2">
      <c r="A366" t="s">
        <v>545</v>
      </c>
      <c r="B366" s="14" t="s">
        <v>546</v>
      </c>
      <c r="C366" t="s">
        <v>572</v>
      </c>
      <c r="D366" s="71">
        <v>1</v>
      </c>
      <c r="E366" s="1" t="s">
        <v>206</v>
      </c>
      <c r="F366" s="3">
        <f>'Metric Summary'!$C$47</f>
        <v>0</v>
      </c>
      <c r="G366" s="4">
        <f t="shared" si="72"/>
        <v>0</v>
      </c>
      <c r="H366" s="51">
        <f t="shared" si="73"/>
        <v>0</v>
      </c>
      <c r="I366" s="52">
        <f t="shared" si="74"/>
        <v>0</v>
      </c>
      <c r="J366" s="17">
        <f t="shared" si="75"/>
        <v>0</v>
      </c>
      <c r="K366" s="13">
        <f>J366*60*24*'Metric Summary'!$A$14</f>
        <v>0</v>
      </c>
      <c r="L366" s="52">
        <f>D366*F366*AJ366*AK366*'Metric Summary'!$A$15</f>
        <v>0</v>
      </c>
      <c r="M366" s="52">
        <f>D366*F366*AJ366*AK366*'Metric Summary'!$A$15*'Metric Summary'!$A$17</f>
        <v>0</v>
      </c>
      <c r="N366" s="13">
        <f>L366*24*'Metric Summary'!$A$16+M366*'Metric Summary'!$A$18</f>
        <v>0</v>
      </c>
      <c r="AE366" t="s">
        <v>602</v>
      </c>
      <c r="AF366" t="s">
        <v>170</v>
      </c>
      <c r="AG366">
        <v>1</v>
      </c>
      <c r="AH366">
        <v>2</v>
      </c>
      <c r="AI366">
        <v>1</v>
      </c>
      <c r="AL366">
        <v>70</v>
      </c>
      <c r="AM366">
        <v>64</v>
      </c>
      <c r="AO366" s="18">
        <f>250+19*AH366+D366*(23+(AL366-AM366)+AM366*(1-IF(AN366&gt;0,AN366,'Metric Summary'!$AG$2)))</f>
        <v>342.6</v>
      </c>
      <c r="AP366">
        <f t="shared" si="76"/>
        <v>0</v>
      </c>
      <c r="AQ366">
        <f t="shared" si="77"/>
        <v>0</v>
      </c>
    </row>
    <row r="367" spans="1:43" x14ac:dyDescent="0.2">
      <c r="A367" t="s">
        <v>545</v>
      </c>
      <c r="B367" s="14" t="s">
        <v>546</v>
      </c>
      <c r="C367" t="s">
        <v>573</v>
      </c>
      <c r="D367" s="71">
        <v>13</v>
      </c>
      <c r="E367" s="1" t="s">
        <v>618</v>
      </c>
      <c r="F367" s="3">
        <f>'Metric Summary'!$C$47</f>
        <v>0</v>
      </c>
      <c r="G367" s="4">
        <f t="shared" si="72"/>
        <v>0</v>
      </c>
      <c r="H367" s="51">
        <f t="shared" si="73"/>
        <v>0</v>
      </c>
      <c r="I367" s="52">
        <f t="shared" si="74"/>
        <v>0</v>
      </c>
      <c r="J367" s="17">
        <f t="shared" si="75"/>
        <v>0</v>
      </c>
      <c r="K367" s="13">
        <f>J367*60*24*'Metric Summary'!$A$14</f>
        <v>0</v>
      </c>
      <c r="L367" s="52">
        <f>D367*F367*AJ367*AK367*'Metric Summary'!$A$15</f>
        <v>0</v>
      </c>
      <c r="M367" s="52">
        <f>D367*F367*AJ367*AK367*'Metric Summary'!$A$15*'Metric Summary'!$A$17</f>
        <v>0</v>
      </c>
      <c r="N367" s="13">
        <f>L367*24*'Metric Summary'!$A$16+M367*'Metric Summary'!$A$18</f>
        <v>0</v>
      </c>
      <c r="AE367" t="s">
        <v>603</v>
      </c>
      <c r="AF367" t="s">
        <v>171</v>
      </c>
      <c r="AG367">
        <v>1</v>
      </c>
      <c r="AH367">
        <v>6</v>
      </c>
      <c r="AI367">
        <v>0</v>
      </c>
      <c r="AL367">
        <v>470</v>
      </c>
      <c r="AM367">
        <v>448</v>
      </c>
      <c r="AO367" s="18">
        <f>250+19*AH367+D367*(23+(AL367-AM367)+AM367*(1-IF(AN367&gt;0,AN367,'Metric Summary'!$AG$2)))</f>
        <v>3278.6000000000004</v>
      </c>
      <c r="AP367">
        <f t="shared" si="76"/>
        <v>0</v>
      </c>
      <c r="AQ367">
        <f t="shared" si="77"/>
        <v>0</v>
      </c>
    </row>
    <row r="368" spans="1:43" x14ac:dyDescent="0.2">
      <c r="A368" t="s">
        <v>545</v>
      </c>
      <c r="B368" s="14" t="s">
        <v>546</v>
      </c>
      <c r="C368" t="s">
        <v>574</v>
      </c>
      <c r="D368" s="71">
        <v>10</v>
      </c>
      <c r="E368" s="1" t="s">
        <v>619</v>
      </c>
      <c r="F368" s="3">
        <f>'Metric Summary'!$C$47</f>
        <v>0</v>
      </c>
      <c r="G368" s="4">
        <f t="shared" si="72"/>
        <v>0</v>
      </c>
      <c r="H368" s="51">
        <f t="shared" si="73"/>
        <v>0</v>
      </c>
      <c r="I368" s="52">
        <f t="shared" si="74"/>
        <v>0</v>
      </c>
      <c r="J368" s="17">
        <f t="shared" si="75"/>
        <v>0</v>
      </c>
      <c r="K368" s="13">
        <f>J368*60*24*'Metric Summary'!$A$14</f>
        <v>0</v>
      </c>
      <c r="L368" s="52">
        <f>D368*F368*AJ368*AK368*'Metric Summary'!$A$15</f>
        <v>0</v>
      </c>
      <c r="M368" s="52">
        <f>D368*F368*AJ368*AK368*'Metric Summary'!$A$15*'Metric Summary'!$A$17</f>
        <v>0</v>
      </c>
      <c r="N368" s="13">
        <f>L368*24*'Metric Summary'!$A$16+M368*'Metric Summary'!$A$18</f>
        <v>0</v>
      </c>
      <c r="AE368" t="s">
        <v>604</v>
      </c>
      <c r="AF368" t="s">
        <v>171</v>
      </c>
      <c r="AG368">
        <v>3</v>
      </c>
      <c r="AH368">
        <v>5</v>
      </c>
      <c r="AI368">
        <v>3</v>
      </c>
      <c r="AL368">
        <v>125</v>
      </c>
      <c r="AM368">
        <v>96</v>
      </c>
      <c r="AO368" s="18">
        <f>250+19*AH368+D368*(23+(AL368-AM368)+AM368*(1-IF(AN368&gt;0,AN368,'Metric Summary'!$AG$2)))</f>
        <v>1249</v>
      </c>
      <c r="AP368">
        <f t="shared" si="76"/>
        <v>0</v>
      </c>
      <c r="AQ368">
        <f t="shared" si="77"/>
        <v>0</v>
      </c>
    </row>
    <row r="369" spans="1:43" x14ac:dyDescent="0.2">
      <c r="A369" t="s">
        <v>545</v>
      </c>
      <c r="B369" s="14" t="s">
        <v>546</v>
      </c>
      <c r="C369" t="s">
        <v>575</v>
      </c>
      <c r="D369" s="71">
        <v>1</v>
      </c>
      <c r="E369" s="1" t="s">
        <v>206</v>
      </c>
      <c r="F369" s="3">
        <f>'Metric Summary'!$C$47</f>
        <v>0</v>
      </c>
      <c r="G369" s="4">
        <f t="shared" si="72"/>
        <v>0</v>
      </c>
      <c r="H369" s="51">
        <f t="shared" si="73"/>
        <v>0</v>
      </c>
      <c r="I369" s="52">
        <f t="shared" si="74"/>
        <v>0</v>
      </c>
      <c r="J369" s="17">
        <f t="shared" si="75"/>
        <v>0</v>
      </c>
      <c r="K369" s="13">
        <f>J369*60*24*'Metric Summary'!$A$14</f>
        <v>0</v>
      </c>
      <c r="L369" s="52">
        <f>D369*F369*AJ369*AK369*'Metric Summary'!$A$15</f>
        <v>0</v>
      </c>
      <c r="M369" s="52">
        <f>D369*F369*AJ369*AK369*'Metric Summary'!$A$15*'Metric Summary'!$A$17</f>
        <v>0</v>
      </c>
      <c r="N369" s="13">
        <f>L369*24*'Metric Summary'!$A$16+M369*'Metric Summary'!$A$18</f>
        <v>0</v>
      </c>
      <c r="AE369" t="s">
        <v>605</v>
      </c>
      <c r="AF369" t="s">
        <v>170</v>
      </c>
      <c r="AG369">
        <v>1</v>
      </c>
      <c r="AH369">
        <v>12</v>
      </c>
      <c r="AI369">
        <v>9</v>
      </c>
      <c r="AL369">
        <v>204</v>
      </c>
      <c r="AM369">
        <v>64</v>
      </c>
      <c r="AO369" s="18">
        <f>250+19*AH369+D369*(23+(AL369-AM369)+AM369*(1-IF(AN369&gt;0,AN369,'Metric Summary'!$AG$2)))</f>
        <v>666.6</v>
      </c>
      <c r="AP369">
        <f t="shared" si="76"/>
        <v>0</v>
      </c>
      <c r="AQ369">
        <f t="shared" si="77"/>
        <v>0</v>
      </c>
    </row>
    <row r="370" spans="1:43" x14ac:dyDescent="0.2">
      <c r="A370" t="s">
        <v>545</v>
      </c>
      <c r="B370" s="14" t="s">
        <v>546</v>
      </c>
      <c r="C370" t="s">
        <v>576</v>
      </c>
      <c r="D370" s="3">
        <f>'Metric Summary'!$D$47</f>
        <v>200</v>
      </c>
      <c r="E370" s="1" t="s">
        <v>373</v>
      </c>
      <c r="F370" s="3">
        <f>'Metric Summary'!$C$47</f>
        <v>0</v>
      </c>
      <c r="G370" s="4">
        <f t="shared" si="72"/>
        <v>0</v>
      </c>
      <c r="H370" s="51">
        <f t="shared" si="73"/>
        <v>0</v>
      </c>
      <c r="I370" s="52">
        <f t="shared" si="74"/>
        <v>0</v>
      </c>
      <c r="J370" s="17">
        <f t="shared" si="75"/>
        <v>0</v>
      </c>
      <c r="K370" s="13">
        <f>J370*60*24*'Metric Summary'!$A$14</f>
        <v>0</v>
      </c>
      <c r="L370" s="52">
        <f>D370*F370*AJ370*AK370*'Metric Summary'!$A$15</f>
        <v>0</v>
      </c>
      <c r="M370" s="52">
        <f>D370*F370*AJ370*AK370*'Metric Summary'!$A$15*'Metric Summary'!$A$17</f>
        <v>0</v>
      </c>
      <c r="N370" s="13">
        <f>L370*24*'Metric Summary'!$A$16+M370*'Metric Summary'!$A$18</f>
        <v>0</v>
      </c>
      <c r="AE370" t="s">
        <v>606</v>
      </c>
      <c r="AF370" t="s">
        <v>171</v>
      </c>
      <c r="AG370">
        <v>3</v>
      </c>
      <c r="AH370">
        <v>13</v>
      </c>
      <c r="AI370">
        <v>6</v>
      </c>
      <c r="AL370">
        <v>1301</v>
      </c>
      <c r="AM370">
        <v>1216</v>
      </c>
      <c r="AO370" s="18">
        <f>250+19*AH370+D370*(23+(AL370-AM370)+AM370*(1-IF(AN370&gt;0,AN370,'Metric Summary'!$AG$2)))</f>
        <v>119377.00000000001</v>
      </c>
      <c r="AP370">
        <f t="shared" si="76"/>
        <v>0</v>
      </c>
      <c r="AQ370">
        <f t="shared" si="77"/>
        <v>0</v>
      </c>
    </row>
    <row r="371" spans="1:43" x14ac:dyDescent="0.2">
      <c r="A371" s="1" t="s">
        <v>520</v>
      </c>
      <c r="B371" s="1" t="s">
        <v>513</v>
      </c>
      <c r="C371" t="s">
        <v>1298</v>
      </c>
      <c r="D371" s="71">
        <v>1</v>
      </c>
      <c r="E371" s="1" t="s">
        <v>206</v>
      </c>
      <c r="F371" s="3">
        <f>'Metric Summary'!$C$59</f>
        <v>0</v>
      </c>
      <c r="G371" s="4">
        <f t="shared" si="72"/>
        <v>0</v>
      </c>
      <c r="H371" s="51">
        <f t="shared" si="73"/>
        <v>0</v>
      </c>
      <c r="I371" s="52">
        <f t="shared" si="74"/>
        <v>0</v>
      </c>
      <c r="J371" s="17">
        <f t="shared" si="75"/>
        <v>0</v>
      </c>
      <c r="K371" s="13">
        <f>J371*60*24*'Metric Summary'!$A$14</f>
        <v>0</v>
      </c>
      <c r="L371" s="52">
        <f>D371*F371*AJ371*AK371*'Metric Summary'!$A$15</f>
        <v>0</v>
      </c>
      <c r="M371" s="52">
        <f>D371*F371*AJ371*AK371*'Metric Summary'!$A$15*'Metric Summary'!$A$17</f>
        <v>0</v>
      </c>
      <c r="N371" s="13">
        <f>L371*24*'Metric Summary'!$A$16+M371*'Metric Summary'!$A$18</f>
        <v>0</v>
      </c>
      <c r="AE371" t="s">
        <v>1301</v>
      </c>
      <c r="AF371" t="s">
        <v>170</v>
      </c>
      <c r="AG371">
        <v>5</v>
      </c>
      <c r="AH371">
        <v>4</v>
      </c>
      <c r="AI371">
        <v>3</v>
      </c>
      <c r="AL371">
        <v>60</v>
      </c>
      <c r="AM371">
        <v>32</v>
      </c>
      <c r="AO371" s="18">
        <f>250+19*AH371+D371*(23+(AL371-AM371)+AM371*(1-IF(AN371&gt;0,AN371,'Metric Summary'!$AG$2)))</f>
        <v>389.8</v>
      </c>
      <c r="AP371">
        <f t="shared" si="76"/>
        <v>0</v>
      </c>
      <c r="AQ371">
        <f t="shared" si="77"/>
        <v>0</v>
      </c>
    </row>
    <row r="372" spans="1:43" x14ac:dyDescent="0.2">
      <c r="A372" s="1" t="s">
        <v>520</v>
      </c>
      <c r="B372" s="1" t="s">
        <v>513</v>
      </c>
      <c r="C372" t="s">
        <v>620</v>
      </c>
      <c r="D372" s="71">
        <v>1</v>
      </c>
      <c r="E372" s="1" t="s">
        <v>206</v>
      </c>
      <c r="F372" s="3">
        <f>'Metric Summary'!$C$59</f>
        <v>0</v>
      </c>
      <c r="G372" s="4">
        <f t="shared" si="72"/>
        <v>0</v>
      </c>
      <c r="H372" s="51">
        <f t="shared" si="73"/>
        <v>0</v>
      </c>
      <c r="I372" s="52">
        <f t="shared" si="74"/>
        <v>0</v>
      </c>
      <c r="J372" s="17">
        <f t="shared" si="75"/>
        <v>0</v>
      </c>
      <c r="K372" s="13">
        <f>J372*60*24*'Metric Summary'!$A$14</f>
        <v>0</v>
      </c>
      <c r="L372" s="52">
        <f>D372*F372*AJ372*AK372*'Metric Summary'!$A$15</f>
        <v>0</v>
      </c>
      <c r="M372" s="52">
        <f>D372*F372*AJ372*AK372*'Metric Summary'!$A$15*'Metric Summary'!$A$17</f>
        <v>0</v>
      </c>
      <c r="N372" s="13">
        <f>L372*24*'Metric Summary'!$A$16+M372*'Metric Summary'!$A$18</f>
        <v>0</v>
      </c>
      <c r="AE372" t="s">
        <v>638</v>
      </c>
      <c r="AF372" t="s">
        <v>170</v>
      </c>
      <c r="AG372">
        <v>8</v>
      </c>
      <c r="AH372">
        <v>5</v>
      </c>
      <c r="AI372">
        <v>0</v>
      </c>
      <c r="AL372">
        <v>600</v>
      </c>
      <c r="AM372">
        <v>587</v>
      </c>
      <c r="AO372" s="18">
        <f>250+19*AH372+D372*(23+(AL372-AM372)+AM372*(1-IF(AN372&gt;0,AN372,'Metric Summary'!$AG$2)))</f>
        <v>615.79999999999995</v>
      </c>
      <c r="AP372">
        <f t="shared" si="76"/>
        <v>0</v>
      </c>
      <c r="AQ372">
        <f t="shared" si="77"/>
        <v>0</v>
      </c>
    </row>
    <row r="373" spans="1:43" x14ac:dyDescent="0.2">
      <c r="A373" s="1" t="s">
        <v>520</v>
      </c>
      <c r="B373" s="1" t="s">
        <v>513</v>
      </c>
      <c r="C373" t="s">
        <v>621</v>
      </c>
      <c r="D373" s="15">
        <v>2</v>
      </c>
      <c r="E373" s="1" t="s">
        <v>542</v>
      </c>
      <c r="F373" s="3">
        <f>'Metric Summary'!$C$59</f>
        <v>0</v>
      </c>
      <c r="G373" s="4">
        <f t="shared" si="72"/>
        <v>0</v>
      </c>
      <c r="H373" s="51">
        <f t="shared" si="73"/>
        <v>0</v>
      </c>
      <c r="I373" s="52">
        <f t="shared" si="74"/>
        <v>0</v>
      </c>
      <c r="J373" s="17">
        <f t="shared" si="75"/>
        <v>0</v>
      </c>
      <c r="K373" s="13">
        <f>J373*60*24*'Metric Summary'!$A$14</f>
        <v>0</v>
      </c>
      <c r="L373" s="52">
        <f>D373*F373*AJ373*AK373*'Metric Summary'!$A$15</f>
        <v>0</v>
      </c>
      <c r="M373" s="52">
        <f>D373*F373*AJ373*AK373*'Metric Summary'!$A$15*'Metric Summary'!$A$17</f>
        <v>0</v>
      </c>
      <c r="N373" s="13">
        <f>L373*24*'Metric Summary'!$A$16+M373*'Metric Summary'!$A$18</f>
        <v>0</v>
      </c>
      <c r="AE373" t="s">
        <v>639</v>
      </c>
      <c r="AF373" t="s">
        <v>171</v>
      </c>
      <c r="AG373">
        <v>1</v>
      </c>
      <c r="AH373">
        <v>5</v>
      </c>
      <c r="AI373">
        <v>2</v>
      </c>
      <c r="AL373">
        <v>169</v>
      </c>
      <c r="AM373">
        <v>132</v>
      </c>
      <c r="AO373" s="18">
        <f>250+19*AH373+D373*(23+(AL373-AM373)+AM373*(1-IF(AN373&gt;0,AN373,'Metric Summary'!$AG$2)))</f>
        <v>570.6</v>
      </c>
      <c r="AP373">
        <f t="shared" si="76"/>
        <v>0</v>
      </c>
      <c r="AQ373">
        <f t="shared" si="77"/>
        <v>0</v>
      </c>
    </row>
    <row r="374" spans="1:43" x14ac:dyDescent="0.2">
      <c r="A374" s="1" t="s">
        <v>520</v>
      </c>
      <c r="B374" s="1" t="s">
        <v>513</v>
      </c>
      <c r="C374" t="s">
        <v>622</v>
      </c>
      <c r="D374" s="15">
        <v>2</v>
      </c>
      <c r="E374" s="1" t="s">
        <v>542</v>
      </c>
      <c r="F374" s="3">
        <f>'Metric Summary'!$C$59</f>
        <v>0</v>
      </c>
      <c r="G374" s="4">
        <f t="shared" si="72"/>
        <v>0</v>
      </c>
      <c r="H374" s="51">
        <f t="shared" si="73"/>
        <v>0</v>
      </c>
      <c r="I374" s="52">
        <f t="shared" si="74"/>
        <v>0</v>
      </c>
      <c r="J374" s="17">
        <f t="shared" si="75"/>
        <v>0</v>
      </c>
      <c r="K374" s="13">
        <f>J374*60*24*'Metric Summary'!$A$14</f>
        <v>0</v>
      </c>
      <c r="L374" s="52">
        <f>D374*F374*AJ374*AK374*'Metric Summary'!$A$15</f>
        <v>0</v>
      </c>
      <c r="M374" s="52">
        <f>D374*F374*AJ374*AK374*'Metric Summary'!$A$15*'Metric Summary'!$A$17</f>
        <v>0</v>
      </c>
      <c r="N374" s="13">
        <f>L374*24*'Metric Summary'!$A$16+M374*'Metric Summary'!$A$18</f>
        <v>0</v>
      </c>
      <c r="AE374" t="s">
        <v>640</v>
      </c>
      <c r="AF374" t="s">
        <v>171</v>
      </c>
      <c r="AG374">
        <v>5</v>
      </c>
      <c r="AH374">
        <v>7</v>
      </c>
      <c r="AI374">
        <v>4</v>
      </c>
      <c r="AL374">
        <v>271</v>
      </c>
      <c r="AM374">
        <v>232</v>
      </c>
      <c r="AO374" s="18">
        <f>250+19*AH374+D374*(23+(AL374-AM374)+AM374*(1-IF(AN374&gt;0,AN374,'Metric Summary'!$AG$2)))</f>
        <v>692.6</v>
      </c>
      <c r="AP374">
        <f t="shared" si="76"/>
        <v>0</v>
      </c>
      <c r="AQ374">
        <f t="shared" si="77"/>
        <v>0</v>
      </c>
    </row>
    <row r="375" spans="1:43" x14ac:dyDescent="0.2">
      <c r="A375" s="1" t="s">
        <v>520</v>
      </c>
      <c r="B375" s="1" t="s">
        <v>513</v>
      </c>
      <c r="C375" t="s">
        <v>623</v>
      </c>
      <c r="D375" s="15">
        <v>6</v>
      </c>
      <c r="E375" s="1" t="s">
        <v>543</v>
      </c>
      <c r="F375" s="3">
        <f>'Metric Summary'!$C$59</f>
        <v>0</v>
      </c>
      <c r="G375" s="4">
        <f t="shared" si="72"/>
        <v>0</v>
      </c>
      <c r="H375" s="51">
        <f t="shared" si="73"/>
        <v>0</v>
      </c>
      <c r="I375" s="52">
        <f t="shared" si="74"/>
        <v>0</v>
      </c>
      <c r="J375" s="17">
        <f t="shared" si="75"/>
        <v>0</v>
      </c>
      <c r="K375" s="13">
        <f>J375*60*24*'Metric Summary'!$A$14</f>
        <v>0</v>
      </c>
      <c r="L375" s="52">
        <f>D375*F375*AJ375*AK375*'Metric Summary'!$A$15</f>
        <v>0</v>
      </c>
      <c r="M375" s="52">
        <f>D375*F375*AJ375*AK375*'Metric Summary'!$A$15*'Metric Summary'!$A$17</f>
        <v>0</v>
      </c>
      <c r="N375" s="13">
        <f>L375*24*'Metric Summary'!$A$16+M375*'Metric Summary'!$A$18</f>
        <v>0</v>
      </c>
      <c r="AE375" t="s">
        <v>641</v>
      </c>
      <c r="AF375" t="s">
        <v>171</v>
      </c>
      <c r="AG375">
        <v>5</v>
      </c>
      <c r="AH375">
        <v>5</v>
      </c>
      <c r="AI375">
        <v>2</v>
      </c>
      <c r="AL375">
        <v>289</v>
      </c>
      <c r="AM375">
        <v>260</v>
      </c>
      <c r="AO375" s="18">
        <f>250+19*AH375+D375*(23+(AL375-AM375)+AM375*(1-IF(AN375&gt;0,AN375,'Metric Summary'!$AG$2)))</f>
        <v>1281</v>
      </c>
      <c r="AP375">
        <f t="shared" si="76"/>
        <v>0</v>
      </c>
      <c r="AQ375">
        <f t="shared" si="77"/>
        <v>0</v>
      </c>
    </row>
    <row r="376" spans="1:43" x14ac:dyDescent="0.2">
      <c r="A376" s="1" t="s">
        <v>520</v>
      </c>
      <c r="B376" s="1" t="s">
        <v>513</v>
      </c>
      <c r="C376" t="s">
        <v>624</v>
      </c>
      <c r="D376" s="15">
        <v>6</v>
      </c>
      <c r="E376" s="1" t="s">
        <v>543</v>
      </c>
      <c r="F376" s="3">
        <f>'Metric Summary'!$C$59</f>
        <v>0</v>
      </c>
      <c r="G376" s="4">
        <f t="shared" si="72"/>
        <v>0</v>
      </c>
      <c r="H376" s="51">
        <f t="shared" si="73"/>
        <v>0</v>
      </c>
      <c r="I376" s="52">
        <f t="shared" si="74"/>
        <v>0</v>
      </c>
      <c r="J376" s="17">
        <f t="shared" si="75"/>
        <v>0</v>
      </c>
      <c r="K376" s="13">
        <f>J376*60*24*'Metric Summary'!$A$14</f>
        <v>0</v>
      </c>
      <c r="L376" s="52">
        <f>D376*F376*AJ376*AK376*'Metric Summary'!$A$15</f>
        <v>0</v>
      </c>
      <c r="M376" s="52">
        <f>D376*F376*AJ376*AK376*'Metric Summary'!$A$15*'Metric Summary'!$A$17</f>
        <v>0</v>
      </c>
      <c r="N376" s="13">
        <f>L376*24*'Metric Summary'!$A$16+M376*'Metric Summary'!$A$18</f>
        <v>0</v>
      </c>
      <c r="AE376" t="s">
        <v>642</v>
      </c>
      <c r="AF376" t="s">
        <v>171</v>
      </c>
      <c r="AG376">
        <v>1</v>
      </c>
      <c r="AH376">
        <v>13</v>
      </c>
      <c r="AI376">
        <v>7</v>
      </c>
      <c r="AL376">
        <v>489</v>
      </c>
      <c r="AM376">
        <v>360</v>
      </c>
      <c r="AO376" s="18">
        <f>250+19*AH376+D376*(23+(AL376-AM376)+AM376*(1-IF(AN376&gt;0,AN376,'Metric Summary'!$AG$2)))</f>
        <v>2273</v>
      </c>
      <c r="AP376">
        <f t="shared" si="76"/>
        <v>0</v>
      </c>
      <c r="AQ376">
        <f t="shared" si="77"/>
        <v>0</v>
      </c>
    </row>
    <row r="377" spans="1:43" x14ac:dyDescent="0.2">
      <c r="A377" s="1" t="s">
        <v>520</v>
      </c>
      <c r="B377" s="1" t="s">
        <v>513</v>
      </c>
      <c r="C377" t="s">
        <v>625</v>
      </c>
      <c r="D377" s="15">
        <v>1</v>
      </c>
      <c r="E377" s="1" t="s">
        <v>196</v>
      </c>
      <c r="F377" s="3">
        <f>'Metric Summary'!$C$59</f>
        <v>0</v>
      </c>
      <c r="G377" s="4">
        <f t="shared" si="72"/>
        <v>0</v>
      </c>
      <c r="H377" s="51">
        <f t="shared" si="73"/>
        <v>0</v>
      </c>
      <c r="I377" s="52">
        <f t="shared" si="74"/>
        <v>0</v>
      </c>
      <c r="J377" s="17">
        <f t="shared" si="75"/>
        <v>0</v>
      </c>
      <c r="K377" s="13">
        <f>J377*60*24*'Metric Summary'!$A$14</f>
        <v>0</v>
      </c>
      <c r="L377" s="52">
        <f>D377*F377*AJ377*AK377*'Metric Summary'!$A$15</f>
        <v>0</v>
      </c>
      <c r="M377" s="52">
        <f>D377*F377*AJ377*AK377*'Metric Summary'!$A$15*'Metric Summary'!$A$17</f>
        <v>0</v>
      </c>
      <c r="N377" s="13">
        <f>L377*24*'Metric Summary'!$A$16+M377*'Metric Summary'!$A$18</f>
        <v>0</v>
      </c>
      <c r="AE377" t="s">
        <v>643</v>
      </c>
      <c r="AF377" t="s">
        <v>171</v>
      </c>
      <c r="AG377">
        <v>1</v>
      </c>
      <c r="AH377">
        <v>10</v>
      </c>
      <c r="AI377">
        <v>7</v>
      </c>
      <c r="AL377">
        <v>142</v>
      </c>
      <c r="AM377">
        <v>32</v>
      </c>
      <c r="AO377" s="18">
        <f>250+19*AH377+D377*(23+(AL377-AM377)+AM377*(1-IF(AN377&gt;0,AN377,'Metric Summary'!$AG$2)))</f>
        <v>585.79999999999995</v>
      </c>
      <c r="AP377">
        <f t="shared" si="76"/>
        <v>0</v>
      </c>
      <c r="AQ377">
        <f t="shared" si="77"/>
        <v>0</v>
      </c>
    </row>
    <row r="378" spans="1:43" x14ac:dyDescent="0.2">
      <c r="A378" s="1" t="s">
        <v>520</v>
      </c>
      <c r="B378" s="1" t="s">
        <v>513</v>
      </c>
      <c r="C378" t="s">
        <v>1299</v>
      </c>
      <c r="D378" s="15"/>
      <c r="E378" s="1"/>
      <c r="F378" s="3">
        <f>'Metric Summary'!$C$59</f>
        <v>0</v>
      </c>
      <c r="G378" s="4">
        <f t="shared" si="72"/>
        <v>0</v>
      </c>
      <c r="H378" s="51">
        <f t="shared" si="73"/>
        <v>0</v>
      </c>
      <c r="I378" s="52">
        <f t="shared" si="74"/>
        <v>0</v>
      </c>
      <c r="J378" s="17">
        <f t="shared" si="75"/>
        <v>0</v>
      </c>
      <c r="K378" s="13">
        <f>J378*60*24*'Metric Summary'!$A$14</f>
        <v>0</v>
      </c>
      <c r="L378" s="52">
        <f>D378*F378*AJ378*AK378*'Metric Summary'!$A$15</f>
        <v>0</v>
      </c>
      <c r="M378" s="52">
        <f>D378*F378*AJ378*AK378*'Metric Summary'!$A$15*'Metric Summary'!$A$17</f>
        <v>0</v>
      </c>
      <c r="N378" s="13">
        <f>L378*24*'Metric Summary'!$A$16+M378*'Metric Summary'!$A$18</f>
        <v>0</v>
      </c>
      <c r="AE378" t="s">
        <v>1302</v>
      </c>
      <c r="AF378" t="s">
        <v>171</v>
      </c>
      <c r="AG378">
        <v>1</v>
      </c>
      <c r="AH378">
        <v>13</v>
      </c>
      <c r="AI378">
        <v>9</v>
      </c>
      <c r="AL378">
        <v>357</v>
      </c>
      <c r="AM378">
        <v>232</v>
      </c>
      <c r="AO378" s="18">
        <f>250+19*AH378+D378*(23+(AL378-AM378)+AM378*(1-IF(AN378&gt;0,AN378,'Metric Summary'!$AG$2)))</f>
        <v>497</v>
      </c>
      <c r="AP378">
        <f t="shared" si="76"/>
        <v>0</v>
      </c>
      <c r="AQ378">
        <f t="shared" si="77"/>
        <v>0</v>
      </c>
    </row>
    <row r="379" spans="1:43" x14ac:dyDescent="0.2">
      <c r="A379" s="1" t="s">
        <v>520</v>
      </c>
      <c r="B379" s="1" t="s">
        <v>513</v>
      </c>
      <c r="C379" t="s">
        <v>626</v>
      </c>
      <c r="D379" s="15">
        <v>1</v>
      </c>
      <c r="E379" s="1" t="s">
        <v>206</v>
      </c>
      <c r="F379" s="3">
        <f>'Metric Summary'!$C$59</f>
        <v>0</v>
      </c>
      <c r="G379" s="4">
        <f t="shared" si="72"/>
        <v>0</v>
      </c>
      <c r="H379" s="51">
        <f t="shared" si="73"/>
        <v>0</v>
      </c>
      <c r="I379" s="52">
        <f t="shared" si="74"/>
        <v>0</v>
      </c>
      <c r="J379" s="17">
        <f t="shared" si="75"/>
        <v>0</v>
      </c>
      <c r="K379" s="13">
        <f>J379*60*24*'Metric Summary'!$A$14</f>
        <v>0</v>
      </c>
      <c r="L379" s="52">
        <f>D379*F379*AJ379*AK379*'Metric Summary'!$A$15</f>
        <v>0</v>
      </c>
      <c r="M379" s="52">
        <f>D379*F379*AJ379*AK379*'Metric Summary'!$A$15*'Metric Summary'!$A$17</f>
        <v>0</v>
      </c>
      <c r="N379" s="13">
        <f>L379*24*'Metric Summary'!$A$16+M379*'Metric Summary'!$A$18</f>
        <v>0</v>
      </c>
      <c r="AE379" t="s">
        <v>644</v>
      </c>
      <c r="AF379" t="s">
        <v>170</v>
      </c>
      <c r="AG379">
        <v>5</v>
      </c>
      <c r="AH379">
        <v>5</v>
      </c>
      <c r="AI379">
        <v>3</v>
      </c>
      <c r="AL379">
        <v>81</v>
      </c>
      <c r="AM379">
        <v>32</v>
      </c>
      <c r="AO379" s="18">
        <f>250+19*AH379+D379*(23+(AL379-AM379)+AM379*(1-IF(AN379&gt;0,AN379,'Metric Summary'!$AG$2)))</f>
        <v>429.8</v>
      </c>
      <c r="AP379">
        <f t="shared" si="76"/>
        <v>0</v>
      </c>
      <c r="AQ379">
        <f t="shared" si="77"/>
        <v>0</v>
      </c>
    </row>
    <row r="380" spans="1:43" x14ac:dyDescent="0.2">
      <c r="A380" s="1" t="s">
        <v>520</v>
      </c>
      <c r="B380" s="1" t="s">
        <v>513</v>
      </c>
      <c r="C380" t="s">
        <v>627</v>
      </c>
      <c r="D380" s="15">
        <v>1</v>
      </c>
      <c r="E380" s="1" t="s">
        <v>206</v>
      </c>
      <c r="F380" s="3">
        <f>'Metric Summary'!$C$59</f>
        <v>0</v>
      </c>
      <c r="G380" s="4">
        <f t="shared" si="72"/>
        <v>0</v>
      </c>
      <c r="H380" s="51">
        <f t="shared" si="73"/>
        <v>0</v>
      </c>
      <c r="I380" s="52">
        <f t="shared" si="74"/>
        <v>0</v>
      </c>
      <c r="J380" s="17">
        <f t="shared" si="75"/>
        <v>0</v>
      </c>
      <c r="K380" s="13">
        <f>J380*60*24*'Metric Summary'!$A$14</f>
        <v>0</v>
      </c>
      <c r="L380" s="52">
        <f>D380*F380*AJ380*AK380*'Metric Summary'!$A$15</f>
        <v>0</v>
      </c>
      <c r="M380" s="52">
        <f>D380*F380*AJ380*AK380*'Metric Summary'!$A$15*'Metric Summary'!$A$17</f>
        <v>0</v>
      </c>
      <c r="N380" s="13">
        <f>L380*24*'Metric Summary'!$A$16+M380*'Metric Summary'!$A$18</f>
        <v>0</v>
      </c>
      <c r="AE380" t="s">
        <v>645</v>
      </c>
      <c r="AF380" t="s">
        <v>170</v>
      </c>
      <c r="AG380">
        <v>1</v>
      </c>
      <c r="AH380">
        <v>5</v>
      </c>
      <c r="AI380">
        <v>3</v>
      </c>
      <c r="AL380">
        <v>85</v>
      </c>
      <c r="AM380">
        <v>32</v>
      </c>
      <c r="AO380" s="18">
        <f>250+19*AH380+D380*(23+(AL380-AM380)+AM380*(1-IF(AN380&gt;0,AN380,'Metric Summary'!$AG$2)))</f>
        <v>433.8</v>
      </c>
      <c r="AP380">
        <f t="shared" si="76"/>
        <v>0</v>
      </c>
      <c r="AQ380">
        <f t="shared" si="77"/>
        <v>0</v>
      </c>
    </row>
    <row r="381" spans="1:43" x14ac:dyDescent="0.2">
      <c r="A381" s="1" t="s">
        <v>520</v>
      </c>
      <c r="B381" s="1" t="s">
        <v>513</v>
      </c>
      <c r="C381" t="s">
        <v>628</v>
      </c>
      <c r="D381" s="15">
        <v>2</v>
      </c>
      <c r="E381" s="1" t="s">
        <v>636</v>
      </c>
      <c r="F381" s="3">
        <f>'Metric Summary'!$C$59</f>
        <v>0</v>
      </c>
      <c r="G381" s="4">
        <f t="shared" si="72"/>
        <v>0</v>
      </c>
      <c r="H381" s="51">
        <f t="shared" si="73"/>
        <v>0</v>
      </c>
      <c r="I381" s="52">
        <f t="shared" si="74"/>
        <v>0</v>
      </c>
      <c r="J381" s="17">
        <f t="shared" si="75"/>
        <v>0</v>
      </c>
      <c r="K381" s="13">
        <f>J381*60*24*'Metric Summary'!$A$14</f>
        <v>0</v>
      </c>
      <c r="L381" s="52">
        <f>D381*F381*AJ381*AK381*'Metric Summary'!$A$15</f>
        <v>0</v>
      </c>
      <c r="M381" s="52">
        <f>D381*F381*AJ381*AK381*'Metric Summary'!$A$15*'Metric Summary'!$A$17</f>
        <v>0</v>
      </c>
      <c r="N381" s="13">
        <f>L381*24*'Metric Summary'!$A$16+M381*'Metric Summary'!$A$18</f>
        <v>0</v>
      </c>
      <c r="AE381" t="s">
        <v>646</v>
      </c>
      <c r="AF381" t="s">
        <v>171</v>
      </c>
      <c r="AG381">
        <v>8</v>
      </c>
      <c r="AH381">
        <v>7</v>
      </c>
      <c r="AI381">
        <v>6</v>
      </c>
      <c r="AL381">
        <v>95</v>
      </c>
      <c r="AM381">
        <v>32</v>
      </c>
      <c r="AO381" s="18">
        <f>250+19*AH381+D381*(23+(AL381-AM381)+AM381*(1-IF(AN381&gt;0,AN381,'Metric Summary'!$AG$2)))</f>
        <v>580.6</v>
      </c>
      <c r="AP381">
        <f t="shared" si="76"/>
        <v>0</v>
      </c>
      <c r="AQ381">
        <f t="shared" si="77"/>
        <v>0</v>
      </c>
    </row>
    <row r="382" spans="1:43" x14ac:dyDescent="0.2">
      <c r="A382" s="1" t="s">
        <v>520</v>
      </c>
      <c r="B382" s="1" t="s">
        <v>513</v>
      </c>
      <c r="C382" t="s">
        <v>629</v>
      </c>
      <c r="D382" s="15">
        <v>1</v>
      </c>
      <c r="E382" s="1" t="s">
        <v>206</v>
      </c>
      <c r="F382" s="3">
        <f>'Metric Summary'!$C$59</f>
        <v>0</v>
      </c>
      <c r="G382" s="4">
        <f t="shared" si="72"/>
        <v>0</v>
      </c>
      <c r="H382" s="51">
        <f t="shared" si="73"/>
        <v>0</v>
      </c>
      <c r="I382" s="52">
        <f t="shared" si="74"/>
        <v>0</v>
      </c>
      <c r="J382" s="17">
        <f t="shared" si="75"/>
        <v>0</v>
      </c>
      <c r="K382" s="13">
        <f>J382*60*24*'Metric Summary'!$A$14</f>
        <v>0</v>
      </c>
      <c r="L382" s="52">
        <f>D382*F382*AJ382*AK382*'Metric Summary'!$A$15</f>
        <v>0</v>
      </c>
      <c r="M382" s="52">
        <f>D382*F382*AJ382*AK382*'Metric Summary'!$A$15*'Metric Summary'!$A$17</f>
        <v>0</v>
      </c>
      <c r="N382" s="13">
        <f>L382*24*'Metric Summary'!$A$16+M382*'Metric Summary'!$A$18</f>
        <v>0</v>
      </c>
      <c r="AE382" t="s">
        <v>647</v>
      </c>
      <c r="AF382" t="s">
        <v>170</v>
      </c>
      <c r="AG382">
        <v>8</v>
      </c>
      <c r="AH382">
        <v>3</v>
      </c>
      <c r="AI382">
        <v>0</v>
      </c>
      <c r="AL382">
        <v>235</v>
      </c>
      <c r="AM382">
        <v>232</v>
      </c>
      <c r="AO382" s="18">
        <f>250+19*AH382+D382*(23+(AL382-AM382)+AM382*(1-IF(AN382&gt;0,AN382,'Metric Summary'!$AG$2)))</f>
        <v>425.8</v>
      </c>
      <c r="AP382">
        <f t="shared" si="76"/>
        <v>0</v>
      </c>
      <c r="AQ382">
        <f t="shared" si="77"/>
        <v>0</v>
      </c>
    </row>
    <row r="383" spans="1:43" x14ac:dyDescent="0.2">
      <c r="A383" s="1" t="s">
        <v>520</v>
      </c>
      <c r="B383" s="1" t="s">
        <v>513</v>
      </c>
      <c r="C383" t="s">
        <v>630</v>
      </c>
      <c r="D383" s="15">
        <v>1</v>
      </c>
      <c r="E383" s="1" t="s">
        <v>206</v>
      </c>
      <c r="F383" s="3">
        <f>'Metric Summary'!$C$59</f>
        <v>0</v>
      </c>
      <c r="G383" s="4">
        <f t="shared" si="72"/>
        <v>0</v>
      </c>
      <c r="H383" s="51">
        <f t="shared" si="73"/>
        <v>0</v>
      </c>
      <c r="I383" s="52">
        <f t="shared" si="74"/>
        <v>0</v>
      </c>
      <c r="J383" s="17">
        <f t="shared" si="75"/>
        <v>0</v>
      </c>
      <c r="K383" s="13">
        <f>J383*60*24*'Metric Summary'!$A$14</f>
        <v>0</v>
      </c>
      <c r="L383" s="52">
        <f>D383*F383*AJ383*AK383*'Metric Summary'!$A$15</f>
        <v>0</v>
      </c>
      <c r="M383" s="52">
        <f>D383*F383*AJ383*AK383*'Metric Summary'!$A$15*'Metric Summary'!$A$17</f>
        <v>0</v>
      </c>
      <c r="N383" s="13">
        <f>L383*24*'Metric Summary'!$A$16+M383*'Metric Summary'!$A$18</f>
        <v>0</v>
      </c>
      <c r="AE383" t="s">
        <v>648</v>
      </c>
      <c r="AF383" t="s">
        <v>170</v>
      </c>
      <c r="AG383">
        <v>8</v>
      </c>
      <c r="AH383">
        <v>8</v>
      </c>
      <c r="AI383">
        <v>1</v>
      </c>
      <c r="AL383">
        <v>612</v>
      </c>
      <c r="AM383">
        <v>596</v>
      </c>
      <c r="AO383" s="18">
        <f>250+19*AH383+D383*(23+(AL383-AM383)+AM383*(1-IF(AN383&gt;0,AN383,'Metric Summary'!$AG$2)))</f>
        <v>679.4</v>
      </c>
      <c r="AP383">
        <f t="shared" si="76"/>
        <v>0</v>
      </c>
      <c r="AQ383">
        <f t="shared" si="77"/>
        <v>0</v>
      </c>
    </row>
    <row r="384" spans="1:43" x14ac:dyDescent="0.2">
      <c r="A384" s="1" t="s">
        <v>520</v>
      </c>
      <c r="B384" s="1" t="s">
        <v>513</v>
      </c>
      <c r="C384" t="s">
        <v>631</v>
      </c>
      <c r="D384" s="3">
        <f>'Metric Summary'!D$59</f>
        <v>30</v>
      </c>
      <c r="E384" s="1" t="s">
        <v>544</v>
      </c>
      <c r="F384" s="3">
        <f>'Metric Summary'!$C$59</f>
        <v>0</v>
      </c>
      <c r="G384" s="4">
        <f t="shared" si="72"/>
        <v>0</v>
      </c>
      <c r="H384" s="51">
        <f t="shared" si="73"/>
        <v>0</v>
      </c>
      <c r="I384" s="52">
        <f t="shared" si="74"/>
        <v>0</v>
      </c>
      <c r="J384" s="17">
        <f t="shared" si="75"/>
        <v>0</v>
      </c>
      <c r="K384" s="13">
        <f>J384*60*24*'Metric Summary'!$A$14</f>
        <v>0</v>
      </c>
      <c r="L384" s="52">
        <f>D384*F384*AJ384*AK384*'Metric Summary'!$A$15</f>
        <v>0</v>
      </c>
      <c r="M384" s="52">
        <f>D384*F384*AJ384*AK384*'Metric Summary'!$A$15*'Metric Summary'!$A$17</f>
        <v>0</v>
      </c>
      <c r="N384" s="13">
        <f>L384*24*'Metric Summary'!$A$16+M384*'Metric Summary'!$A$18</f>
        <v>0</v>
      </c>
      <c r="AE384" t="s">
        <v>649</v>
      </c>
      <c r="AF384" t="s">
        <v>171</v>
      </c>
      <c r="AG384">
        <v>5</v>
      </c>
      <c r="AH384">
        <v>7</v>
      </c>
      <c r="AI384">
        <v>2</v>
      </c>
      <c r="AL384">
        <v>1083</v>
      </c>
      <c r="AM384">
        <v>1056</v>
      </c>
      <c r="AO384" s="18">
        <f>250+19*AH384+D384*(23+(AL384-AM384)+AM384*(1-IF(AN384&gt;0,AN384,'Metric Summary'!$AG$2)))</f>
        <v>14555.000000000002</v>
      </c>
      <c r="AP384">
        <f t="shared" si="76"/>
        <v>0</v>
      </c>
      <c r="AQ384">
        <f t="shared" si="77"/>
        <v>0</v>
      </c>
    </row>
    <row r="385" spans="1:43" x14ac:dyDescent="0.2">
      <c r="A385" s="1" t="s">
        <v>520</v>
      </c>
      <c r="B385" s="1" t="s">
        <v>513</v>
      </c>
      <c r="C385" t="s">
        <v>632</v>
      </c>
      <c r="D385" s="3">
        <f>'Metric Summary'!D$59</f>
        <v>30</v>
      </c>
      <c r="E385" s="1" t="s">
        <v>544</v>
      </c>
      <c r="F385" s="3">
        <f>'Metric Summary'!$C$59</f>
        <v>0</v>
      </c>
      <c r="G385" s="4">
        <f t="shared" si="72"/>
        <v>0</v>
      </c>
      <c r="H385" s="51">
        <f t="shared" si="73"/>
        <v>0</v>
      </c>
      <c r="I385" s="52">
        <f t="shared" si="74"/>
        <v>0</v>
      </c>
      <c r="J385" s="17">
        <f t="shared" si="75"/>
        <v>0</v>
      </c>
      <c r="K385" s="13">
        <f>J385*60*24*'Metric Summary'!$A$14</f>
        <v>0</v>
      </c>
      <c r="L385" s="52">
        <f>D385*F385*AJ385*AK385*'Metric Summary'!$A$15</f>
        <v>0</v>
      </c>
      <c r="M385" s="52">
        <f>D385*F385*AJ385*AK385*'Metric Summary'!$A$15*'Metric Summary'!$A$17</f>
        <v>0</v>
      </c>
      <c r="N385" s="13">
        <f>L385*24*'Metric Summary'!$A$16+M385*'Metric Summary'!$A$18</f>
        <v>0</v>
      </c>
      <c r="AE385" t="s">
        <v>650</v>
      </c>
      <c r="AF385" t="s">
        <v>171</v>
      </c>
      <c r="AG385">
        <v>1</v>
      </c>
      <c r="AH385">
        <v>10</v>
      </c>
      <c r="AI385">
        <v>4</v>
      </c>
      <c r="AL385">
        <v>1126</v>
      </c>
      <c r="AM385">
        <v>1056</v>
      </c>
      <c r="AO385" s="18">
        <f>250+19*AH385+D385*(23+(AL385-AM385)+AM385*(1-IF(AN385&gt;0,AN385,'Metric Summary'!$AG$2)))</f>
        <v>15902.000000000004</v>
      </c>
      <c r="AP385">
        <f t="shared" si="76"/>
        <v>0</v>
      </c>
      <c r="AQ385">
        <f t="shared" si="77"/>
        <v>0</v>
      </c>
    </row>
    <row r="386" spans="1:43" x14ac:dyDescent="0.2">
      <c r="A386" s="1" t="s">
        <v>520</v>
      </c>
      <c r="B386" s="1" t="s">
        <v>513</v>
      </c>
      <c r="C386" t="s">
        <v>633</v>
      </c>
      <c r="D386" s="15">
        <v>6</v>
      </c>
      <c r="E386" s="1" t="s">
        <v>637</v>
      </c>
      <c r="F386" s="3">
        <f>'Metric Summary'!$C$59</f>
        <v>0</v>
      </c>
      <c r="G386" s="4">
        <f t="shared" si="72"/>
        <v>0</v>
      </c>
      <c r="H386" s="51">
        <f t="shared" si="73"/>
        <v>0</v>
      </c>
      <c r="I386" s="52">
        <f t="shared" si="74"/>
        <v>0</v>
      </c>
      <c r="J386" s="17">
        <f t="shared" si="75"/>
        <v>0</v>
      </c>
      <c r="K386" s="13">
        <f>J386*60*24*'Metric Summary'!$A$14</f>
        <v>0</v>
      </c>
      <c r="L386" s="52">
        <f>D386*F386*AJ386*AK386*'Metric Summary'!$A$15</f>
        <v>0</v>
      </c>
      <c r="M386" s="52">
        <f>D386*F386*AJ386*AK386*'Metric Summary'!$A$15*'Metric Summary'!$A$17</f>
        <v>0</v>
      </c>
      <c r="N386" s="13">
        <f>L386*24*'Metric Summary'!$A$16+M386*'Metric Summary'!$A$18</f>
        <v>0</v>
      </c>
      <c r="AE386" t="s">
        <v>651</v>
      </c>
      <c r="AF386" t="s">
        <v>171</v>
      </c>
      <c r="AG386">
        <v>5</v>
      </c>
      <c r="AH386">
        <v>3</v>
      </c>
      <c r="AI386">
        <v>1</v>
      </c>
      <c r="AL386">
        <v>103</v>
      </c>
      <c r="AM386">
        <v>96</v>
      </c>
      <c r="AO386" s="18">
        <f>250+19*AH386+D386*(23+(AL386-AM386)+AM386*(1-IF(AN386&gt;0,AN386,'Metric Summary'!$AG$2)))</f>
        <v>717.40000000000009</v>
      </c>
      <c r="AP386">
        <f t="shared" si="76"/>
        <v>0</v>
      </c>
      <c r="AQ386">
        <f t="shared" si="77"/>
        <v>0</v>
      </c>
    </row>
    <row r="387" spans="1:43" x14ac:dyDescent="0.2">
      <c r="A387" s="1" t="s">
        <v>520</v>
      </c>
      <c r="B387" s="1" t="s">
        <v>513</v>
      </c>
      <c r="C387" t="s">
        <v>634</v>
      </c>
      <c r="D387" s="15">
        <v>1</v>
      </c>
      <c r="E387" s="1" t="s">
        <v>196</v>
      </c>
      <c r="F387" s="3">
        <f>'Metric Summary'!$C$59</f>
        <v>0</v>
      </c>
      <c r="G387" s="4">
        <f t="shared" si="72"/>
        <v>0</v>
      </c>
      <c r="H387" s="51">
        <f t="shared" si="73"/>
        <v>0</v>
      </c>
      <c r="I387" s="52">
        <f t="shared" si="74"/>
        <v>0</v>
      </c>
      <c r="J387" s="17">
        <f t="shared" si="75"/>
        <v>0</v>
      </c>
      <c r="K387" s="13">
        <f>J387*60*24*'Metric Summary'!$A$14</f>
        <v>0</v>
      </c>
      <c r="L387" s="52">
        <f>D387*F387*AJ387*AK387*'Metric Summary'!$A$15</f>
        <v>0</v>
      </c>
      <c r="M387" s="52">
        <f>D387*F387*AJ387*AK387*'Metric Summary'!$A$15*'Metric Summary'!$A$17</f>
        <v>0</v>
      </c>
      <c r="N387" s="13">
        <f>L387*24*'Metric Summary'!$A$16+M387*'Metric Summary'!$A$18</f>
        <v>0</v>
      </c>
      <c r="AE387" t="s">
        <v>652</v>
      </c>
      <c r="AF387" t="s">
        <v>171</v>
      </c>
      <c r="AG387">
        <v>8</v>
      </c>
      <c r="AH387">
        <v>2</v>
      </c>
      <c r="AI387">
        <v>0</v>
      </c>
      <c r="AL387">
        <v>290</v>
      </c>
      <c r="AM387">
        <v>288</v>
      </c>
      <c r="AO387" s="18">
        <f>250+19*AH387+D387*(23+(AL387-AM387)+AM387*(1-IF(AN387&gt;0,AN387,'Metric Summary'!$AG$2)))</f>
        <v>428.2</v>
      </c>
      <c r="AP387">
        <f t="shared" si="76"/>
        <v>0</v>
      </c>
      <c r="AQ387">
        <f t="shared" si="77"/>
        <v>0</v>
      </c>
    </row>
    <row r="388" spans="1:43" x14ac:dyDescent="0.2">
      <c r="A388" s="1" t="s">
        <v>520</v>
      </c>
      <c r="B388" s="1" t="s">
        <v>513</v>
      </c>
      <c r="C388" t="s">
        <v>1300</v>
      </c>
      <c r="D388" s="15"/>
      <c r="E388" s="1"/>
      <c r="F388" s="3">
        <f>'Metric Summary'!$C$59</f>
        <v>0</v>
      </c>
      <c r="G388" s="4">
        <f t="shared" si="72"/>
        <v>0</v>
      </c>
      <c r="H388" s="51">
        <f t="shared" si="73"/>
        <v>0</v>
      </c>
      <c r="I388" s="52">
        <f t="shared" si="74"/>
        <v>0</v>
      </c>
      <c r="J388" s="17">
        <f t="shared" si="75"/>
        <v>0</v>
      </c>
      <c r="K388" s="13">
        <f>J388*60*24*'Metric Summary'!$A$14</f>
        <v>0</v>
      </c>
      <c r="L388" s="52">
        <f>D388*F388*AJ388*AK388*'Metric Summary'!$A$15</f>
        <v>0</v>
      </c>
      <c r="M388" s="52">
        <f>D388*F388*AJ388*AK388*'Metric Summary'!$A$15*'Metric Summary'!$A$17</f>
        <v>0</v>
      </c>
      <c r="N388" s="13">
        <f>L388*24*'Metric Summary'!$A$16+M388*'Metric Summary'!$A$18</f>
        <v>0</v>
      </c>
      <c r="AE388" t="s">
        <v>1303</v>
      </c>
      <c r="AF388" t="s">
        <v>171</v>
      </c>
      <c r="AG388">
        <v>1</v>
      </c>
      <c r="AH388">
        <v>6</v>
      </c>
      <c r="AI388">
        <v>3</v>
      </c>
      <c r="AL388">
        <v>70</v>
      </c>
      <c r="AM388">
        <v>32</v>
      </c>
      <c r="AO388" s="18">
        <f>250+19*AH388+D388*(23+(AL388-AM388)+AM388*(1-IF(AN388&gt;0,AN388,'Metric Summary'!$AG$2)))</f>
        <v>364</v>
      </c>
      <c r="AP388">
        <f t="shared" si="76"/>
        <v>0</v>
      </c>
      <c r="AQ388">
        <f t="shared" si="77"/>
        <v>0</v>
      </c>
    </row>
    <row r="389" spans="1:43" x14ac:dyDescent="0.2">
      <c r="A389" s="1" t="s">
        <v>520</v>
      </c>
      <c r="B389" s="1" t="s">
        <v>513</v>
      </c>
      <c r="C389" t="s">
        <v>635</v>
      </c>
      <c r="D389" s="15">
        <v>2</v>
      </c>
      <c r="E389" s="1" t="s">
        <v>207</v>
      </c>
      <c r="F389" s="3">
        <f>'Metric Summary'!$C$59</f>
        <v>0</v>
      </c>
      <c r="G389" s="4">
        <f t="shared" si="72"/>
        <v>0</v>
      </c>
      <c r="H389" s="51">
        <f t="shared" si="73"/>
        <v>0</v>
      </c>
      <c r="I389" s="52">
        <f t="shared" si="74"/>
        <v>0</v>
      </c>
      <c r="J389" s="17">
        <f t="shared" si="75"/>
        <v>0</v>
      </c>
      <c r="K389" s="13">
        <f>J389*60*24*'Metric Summary'!$A$14</f>
        <v>0</v>
      </c>
      <c r="L389" s="52">
        <f>D389*F389*AJ389*AK389*'Metric Summary'!$A$15</f>
        <v>0</v>
      </c>
      <c r="M389" s="52">
        <f>D389*F389*AJ389*AK389*'Metric Summary'!$A$15*'Metric Summary'!$A$17</f>
        <v>0</v>
      </c>
      <c r="N389" s="13">
        <f>L389*24*'Metric Summary'!$A$16+M389*'Metric Summary'!$A$18</f>
        <v>0</v>
      </c>
      <c r="AE389" t="s">
        <v>653</v>
      </c>
      <c r="AF389" t="s">
        <v>171</v>
      </c>
      <c r="AG389">
        <v>1</v>
      </c>
      <c r="AH389">
        <v>10</v>
      </c>
      <c r="AI389">
        <v>6</v>
      </c>
      <c r="AL389">
        <v>270</v>
      </c>
      <c r="AM389">
        <v>196</v>
      </c>
      <c r="AO389" s="18">
        <f>250+19*AH389+D389*(23+(AL389-AM389)+AM389*(1-IF(AN389&gt;0,AN389,'Metric Summary'!$AG$2)))</f>
        <v>790.8</v>
      </c>
      <c r="AP389">
        <f t="shared" si="76"/>
        <v>0</v>
      </c>
      <c r="AQ389">
        <f t="shared" si="77"/>
        <v>0</v>
      </c>
    </row>
    <row r="390" spans="1:43" x14ac:dyDescent="0.2">
      <c r="A390" s="1" t="s">
        <v>1920</v>
      </c>
      <c r="B390" s="1" t="s">
        <v>1916</v>
      </c>
      <c r="C390" s="1" t="s">
        <v>2051</v>
      </c>
      <c r="D390" s="15">
        <v>1</v>
      </c>
      <c r="E390" s="1" t="s">
        <v>196</v>
      </c>
      <c r="F390" s="3">
        <f>'Metric Summary'!$C$60</f>
        <v>0</v>
      </c>
      <c r="G390" s="4">
        <f t="shared" ref="G390:G408" si="78">IF(F390&gt;0,D390*(AO390)/(AG390*60),0)</f>
        <v>0</v>
      </c>
      <c r="H390" s="51">
        <f t="shared" ref="H390:H408" si="79">IF(F390&gt;0,D390/AG390,0)</f>
        <v>0</v>
      </c>
      <c r="I390" s="52">
        <f t="shared" ref="I390:I408" si="80">F390*D390/AG390</f>
        <v>0</v>
      </c>
      <c r="J390" s="17">
        <f t="shared" ref="J390:J408" si="81">I390*AI390</f>
        <v>0</v>
      </c>
      <c r="K390" s="13">
        <f>J390*60*24*'Metric Summary'!$A$14</f>
        <v>0</v>
      </c>
      <c r="L390" s="52">
        <f>D390*F390*AJ390*AK390*'Metric Summary'!$A$15</f>
        <v>0</v>
      </c>
      <c r="M390" s="52">
        <f>D390*F390*AJ390*AK390*'Metric Summary'!$A$15*'Metric Summary'!$A$17</f>
        <v>0</v>
      </c>
      <c r="N390" s="13">
        <f>L390*24*'Metric Summary'!$A$16+M390*'Metric Summary'!$A$18</f>
        <v>0</v>
      </c>
      <c r="AE390" t="s">
        <v>2070</v>
      </c>
      <c r="AF390" t="s">
        <v>170</v>
      </c>
      <c r="AG390">
        <v>3</v>
      </c>
      <c r="AH390">
        <v>3</v>
      </c>
      <c r="AI390">
        <v>1</v>
      </c>
      <c r="AL390">
        <v>99</v>
      </c>
      <c r="AM390">
        <v>64</v>
      </c>
      <c r="AO390" s="18">
        <f>250+19*AH390+D390*(23+(AL390-AM390)+AM390*(1-IF(AN390&gt;0,AN390,'Metric Summary'!$AG$2)))</f>
        <v>390.6</v>
      </c>
      <c r="AP390">
        <f t="shared" ref="AP390:AP408" si="82">F390*AI390*IF(D390&gt;0,1,0)</f>
        <v>0</v>
      </c>
      <c r="AQ390">
        <f t="shared" ref="AQ390:AQ408" si="83">F390*AI390*D390</f>
        <v>0</v>
      </c>
    </row>
    <row r="391" spans="1:43" x14ac:dyDescent="0.2">
      <c r="A391" s="1" t="s">
        <v>1920</v>
      </c>
      <c r="B391" s="1" t="s">
        <v>1916</v>
      </c>
      <c r="C391" s="1" t="s">
        <v>2052</v>
      </c>
      <c r="D391" s="71">
        <v>5</v>
      </c>
      <c r="E391" s="7" t="s">
        <v>2089</v>
      </c>
      <c r="F391" s="3">
        <f>'Metric Summary'!$C$60</f>
        <v>0</v>
      </c>
      <c r="G391" s="4">
        <f t="shared" si="78"/>
        <v>0</v>
      </c>
      <c r="H391" s="51">
        <f t="shared" si="79"/>
        <v>0</v>
      </c>
      <c r="I391" s="52">
        <f t="shared" si="80"/>
        <v>0</v>
      </c>
      <c r="J391" s="17">
        <f t="shared" si="81"/>
        <v>0</v>
      </c>
      <c r="K391" s="13">
        <f>J391*60*24*'Metric Summary'!$A$14</f>
        <v>0</v>
      </c>
      <c r="L391" s="52">
        <f>D391*F391*AJ391*AK391*'Metric Summary'!$A$15</f>
        <v>0</v>
      </c>
      <c r="M391" s="52">
        <f>D391*F391*AJ391*AK391*'Metric Summary'!$A$15*'Metric Summary'!$A$17</f>
        <v>0</v>
      </c>
      <c r="N391" s="13">
        <f>L391*24*'Metric Summary'!$A$16+M391*'Metric Summary'!$A$18</f>
        <v>0</v>
      </c>
      <c r="AE391" t="s">
        <v>2071</v>
      </c>
      <c r="AF391" t="s">
        <v>171</v>
      </c>
      <c r="AG391">
        <v>3</v>
      </c>
      <c r="AH391">
        <v>18</v>
      </c>
      <c r="AI391">
        <v>6</v>
      </c>
      <c r="AL391">
        <v>334</v>
      </c>
      <c r="AM391">
        <v>188</v>
      </c>
      <c r="AO391" s="18">
        <f>250+19*AH391+D391*(23+(AL391-AM391)+AM391*(1-IF(AN391&gt;0,AN391,'Metric Summary'!$AG$2)))</f>
        <v>1813</v>
      </c>
      <c r="AP391">
        <f t="shared" si="82"/>
        <v>0</v>
      </c>
      <c r="AQ391">
        <f t="shared" si="83"/>
        <v>0</v>
      </c>
    </row>
    <row r="392" spans="1:43" x14ac:dyDescent="0.2">
      <c r="A392" s="1" t="s">
        <v>1920</v>
      </c>
      <c r="B392" s="1" t="s">
        <v>1916</v>
      </c>
      <c r="C392" s="1" t="s">
        <v>2053</v>
      </c>
      <c r="D392" s="15">
        <v>1</v>
      </c>
      <c r="E392" s="1" t="s">
        <v>196</v>
      </c>
      <c r="F392" s="3">
        <f>'Metric Summary'!$C$60</f>
        <v>0</v>
      </c>
      <c r="G392" s="4">
        <f t="shared" si="78"/>
        <v>0</v>
      </c>
      <c r="H392" s="51">
        <f t="shared" si="79"/>
        <v>0</v>
      </c>
      <c r="I392" s="52">
        <f t="shared" si="80"/>
        <v>0</v>
      </c>
      <c r="J392" s="17">
        <f t="shared" si="81"/>
        <v>0</v>
      </c>
      <c r="K392" s="13">
        <f>J392*60*24*'Metric Summary'!$A$14</f>
        <v>0</v>
      </c>
      <c r="L392" s="52">
        <f>D392*F392*AJ392*AK392*'Metric Summary'!$A$15</f>
        <v>0</v>
      </c>
      <c r="M392" s="52">
        <f>D392*F392*AJ392*AK392*'Metric Summary'!$A$15*'Metric Summary'!$A$17</f>
        <v>0</v>
      </c>
      <c r="N392" s="13">
        <f>L392*24*'Metric Summary'!$A$16+M392*'Metric Summary'!$A$18</f>
        <v>0</v>
      </c>
      <c r="AE392" t="s">
        <v>2072</v>
      </c>
      <c r="AF392" t="s">
        <v>170</v>
      </c>
      <c r="AG392">
        <v>1</v>
      </c>
      <c r="AH392">
        <v>4</v>
      </c>
      <c r="AI392">
        <v>1</v>
      </c>
      <c r="AL392">
        <v>106</v>
      </c>
      <c r="AM392">
        <v>94</v>
      </c>
      <c r="AO392" s="18">
        <f>250+19*AH392+D392*(23+(AL392-AM392)+AM392*(1-IF(AN392&gt;0,AN392,'Metric Summary'!$AG$2)))</f>
        <v>398.6</v>
      </c>
      <c r="AP392">
        <f t="shared" si="82"/>
        <v>0</v>
      </c>
      <c r="AQ392">
        <f t="shared" si="83"/>
        <v>0</v>
      </c>
    </row>
    <row r="393" spans="1:43" ht="25.5" x14ac:dyDescent="0.2">
      <c r="A393" s="1" t="s">
        <v>1920</v>
      </c>
      <c r="B393" s="1" t="s">
        <v>1916</v>
      </c>
      <c r="C393" s="1" t="s">
        <v>2054</v>
      </c>
      <c r="D393" s="71">
        <v>5</v>
      </c>
      <c r="E393" s="7" t="s">
        <v>2090</v>
      </c>
      <c r="F393" s="3">
        <f>'Metric Summary'!$C$60</f>
        <v>0</v>
      </c>
      <c r="G393" s="4">
        <f t="shared" si="78"/>
        <v>0</v>
      </c>
      <c r="H393" s="51">
        <f t="shared" si="79"/>
        <v>0</v>
      </c>
      <c r="I393" s="52">
        <f t="shared" si="80"/>
        <v>0</v>
      </c>
      <c r="J393" s="17">
        <f t="shared" si="81"/>
        <v>0</v>
      </c>
      <c r="K393" s="13">
        <f>J393*60*24*'Metric Summary'!$A$14</f>
        <v>0</v>
      </c>
      <c r="L393" s="52">
        <f>D393*F393*AJ393*AK393*'Metric Summary'!$A$15</f>
        <v>0</v>
      </c>
      <c r="M393" s="52">
        <f>D393*F393*AJ393*AK393*'Metric Summary'!$A$15*'Metric Summary'!$A$17</f>
        <v>0</v>
      </c>
      <c r="N393" s="13">
        <f>L393*24*'Metric Summary'!$A$16+M393*'Metric Summary'!$A$18</f>
        <v>0</v>
      </c>
      <c r="AE393" t="s">
        <v>2073</v>
      </c>
      <c r="AF393" t="s">
        <v>171</v>
      </c>
      <c r="AG393">
        <v>3</v>
      </c>
      <c r="AH393">
        <v>8</v>
      </c>
      <c r="AI393">
        <v>1</v>
      </c>
      <c r="AL393">
        <v>270</v>
      </c>
      <c r="AM393">
        <v>214</v>
      </c>
      <c r="AO393" s="18">
        <f>250+19*AH393+D393*(23+(AL393-AM393)+AM393*(1-IF(AN393&gt;0,AN393,'Metric Summary'!$AG$2)))</f>
        <v>1225</v>
      </c>
      <c r="AP393">
        <f t="shared" si="82"/>
        <v>0</v>
      </c>
      <c r="AQ393">
        <f t="shared" si="83"/>
        <v>0</v>
      </c>
    </row>
    <row r="394" spans="1:43" x14ac:dyDescent="0.2">
      <c r="A394" s="1" t="s">
        <v>1920</v>
      </c>
      <c r="B394" s="1" t="s">
        <v>1916</v>
      </c>
      <c r="C394" s="1" t="s">
        <v>2055</v>
      </c>
      <c r="D394" s="71">
        <v>1</v>
      </c>
      <c r="E394" s="7" t="s">
        <v>2091</v>
      </c>
      <c r="F394" s="3">
        <f>'Metric Summary'!$C$60</f>
        <v>0</v>
      </c>
      <c r="G394" s="4">
        <f t="shared" si="78"/>
        <v>0</v>
      </c>
      <c r="H394" s="51">
        <f t="shared" si="79"/>
        <v>0</v>
      </c>
      <c r="I394" s="52">
        <f t="shared" si="80"/>
        <v>0</v>
      </c>
      <c r="J394" s="17">
        <f t="shared" si="81"/>
        <v>0</v>
      </c>
      <c r="K394" s="13">
        <f>J394*60*24*'Metric Summary'!$A$14</f>
        <v>0</v>
      </c>
      <c r="L394" s="52">
        <f>D394*F394*AJ394*AK394*'Metric Summary'!$A$15</f>
        <v>0</v>
      </c>
      <c r="M394" s="52">
        <f>D394*F394*AJ394*AK394*'Metric Summary'!$A$15*'Metric Summary'!$A$17</f>
        <v>0</v>
      </c>
      <c r="N394" s="13">
        <f>L394*24*'Metric Summary'!$A$16+M394*'Metric Summary'!$A$18</f>
        <v>0</v>
      </c>
      <c r="AE394" t="s">
        <v>2074</v>
      </c>
      <c r="AF394" t="s">
        <v>171</v>
      </c>
      <c r="AG394">
        <v>2</v>
      </c>
      <c r="AH394">
        <v>4</v>
      </c>
      <c r="AI394">
        <v>1</v>
      </c>
      <c r="AL394">
        <v>101</v>
      </c>
      <c r="AM394">
        <v>64</v>
      </c>
      <c r="AO394" s="18">
        <f>250+19*AH394+D394*(23+(AL394-AM394)+AM394*(1-IF(AN394&gt;0,AN394,'Metric Summary'!$AG$2)))</f>
        <v>411.6</v>
      </c>
      <c r="AP394">
        <f t="shared" si="82"/>
        <v>0</v>
      </c>
      <c r="AQ394">
        <f t="shared" si="83"/>
        <v>0</v>
      </c>
    </row>
    <row r="395" spans="1:43" x14ac:dyDescent="0.2">
      <c r="A395" s="1" t="s">
        <v>1920</v>
      </c>
      <c r="B395" s="1" t="s">
        <v>1916</v>
      </c>
      <c r="C395" s="1" t="s">
        <v>2056</v>
      </c>
      <c r="D395" s="71">
        <v>10</v>
      </c>
      <c r="E395" s="7" t="s">
        <v>2092</v>
      </c>
      <c r="F395" s="3">
        <f>'Metric Summary'!$C$60</f>
        <v>0</v>
      </c>
      <c r="G395" s="4">
        <f t="shared" si="78"/>
        <v>0</v>
      </c>
      <c r="H395" s="51">
        <f t="shared" si="79"/>
        <v>0</v>
      </c>
      <c r="I395" s="52">
        <f t="shared" si="80"/>
        <v>0</v>
      </c>
      <c r="J395" s="17">
        <f t="shared" si="81"/>
        <v>0</v>
      </c>
      <c r="K395" s="13">
        <f>J395*60*24*'Metric Summary'!$A$14</f>
        <v>0</v>
      </c>
      <c r="L395" s="52">
        <f>D395*F395*AJ395*AK395*'Metric Summary'!$A$15</f>
        <v>0</v>
      </c>
      <c r="M395" s="52">
        <f>D395*F395*AJ395*AK395*'Metric Summary'!$A$15*'Metric Summary'!$A$17</f>
        <v>0</v>
      </c>
      <c r="N395" s="13">
        <f>L395*24*'Metric Summary'!$A$16+M395*'Metric Summary'!$A$18</f>
        <v>0</v>
      </c>
      <c r="AE395" t="s">
        <v>2075</v>
      </c>
      <c r="AF395" t="s">
        <v>171</v>
      </c>
      <c r="AG395">
        <v>5</v>
      </c>
      <c r="AH395">
        <v>13</v>
      </c>
      <c r="AI395">
        <v>2</v>
      </c>
      <c r="AL395">
        <v>537</v>
      </c>
      <c r="AM395">
        <v>494</v>
      </c>
      <c r="AO395" s="18">
        <f>250+19*AH395+D395*(23+(AL395-AM395)+AM395*(1-IF(AN395&gt;0,AN395,'Metric Summary'!$AG$2)))</f>
        <v>3133</v>
      </c>
      <c r="AP395">
        <f t="shared" si="82"/>
        <v>0</v>
      </c>
      <c r="AQ395">
        <f t="shared" si="83"/>
        <v>0</v>
      </c>
    </row>
    <row r="396" spans="1:43" x14ac:dyDescent="0.2">
      <c r="A396" s="1" t="s">
        <v>1920</v>
      </c>
      <c r="B396" s="1" t="s">
        <v>1916</v>
      </c>
      <c r="C396" s="1" t="s">
        <v>2057</v>
      </c>
      <c r="D396" s="15">
        <v>1</v>
      </c>
      <c r="E396" s="1" t="s">
        <v>196</v>
      </c>
      <c r="F396" s="3">
        <f>'Metric Summary'!$C$60</f>
        <v>0</v>
      </c>
      <c r="G396" s="4">
        <f t="shared" si="78"/>
        <v>0</v>
      </c>
      <c r="H396" s="51">
        <f t="shared" si="79"/>
        <v>0</v>
      </c>
      <c r="I396" s="52">
        <f t="shared" si="80"/>
        <v>0</v>
      </c>
      <c r="J396" s="17">
        <f t="shared" si="81"/>
        <v>0</v>
      </c>
      <c r="K396" s="13">
        <f>J396*60*24*'Metric Summary'!$A$14</f>
        <v>0</v>
      </c>
      <c r="L396" s="52">
        <f>D396*F396*AJ396*AK396*'Metric Summary'!$A$15</f>
        <v>0</v>
      </c>
      <c r="M396" s="52">
        <f>D396*F396*AJ396*AK396*'Metric Summary'!$A$15*'Metric Summary'!$A$17</f>
        <v>0</v>
      </c>
      <c r="N396" s="13">
        <f>L396*24*'Metric Summary'!$A$16+M396*'Metric Summary'!$A$18</f>
        <v>0</v>
      </c>
      <c r="AE396" t="s">
        <v>2076</v>
      </c>
      <c r="AF396" t="s">
        <v>170</v>
      </c>
      <c r="AG396">
        <v>5</v>
      </c>
      <c r="AH396">
        <v>2</v>
      </c>
      <c r="AI396">
        <v>1</v>
      </c>
      <c r="AL396">
        <v>70</v>
      </c>
      <c r="AM396">
        <v>64</v>
      </c>
      <c r="AO396" s="18">
        <f>250+19*AH396+D396*(23+(AL396-AM396)+AM396*(1-IF(AN396&gt;0,AN396,'Metric Summary'!$AG$2)))</f>
        <v>342.6</v>
      </c>
      <c r="AP396">
        <f t="shared" si="82"/>
        <v>0</v>
      </c>
      <c r="AQ396">
        <f t="shared" si="83"/>
        <v>0</v>
      </c>
    </row>
    <row r="397" spans="1:43" x14ac:dyDescent="0.2">
      <c r="A397" s="1" t="s">
        <v>1920</v>
      </c>
      <c r="B397" s="1" t="s">
        <v>1916</v>
      </c>
      <c r="C397" s="1" t="s">
        <v>2058</v>
      </c>
      <c r="D397" s="15"/>
      <c r="E397" s="7" t="s">
        <v>2095</v>
      </c>
      <c r="F397" s="3">
        <f>'Metric Summary'!$C$60</f>
        <v>0</v>
      </c>
      <c r="G397" s="4">
        <f t="shared" si="78"/>
        <v>0</v>
      </c>
      <c r="H397" s="51">
        <f t="shared" si="79"/>
        <v>0</v>
      </c>
      <c r="I397" s="52">
        <f t="shared" si="80"/>
        <v>0</v>
      </c>
      <c r="J397" s="17">
        <f t="shared" si="81"/>
        <v>0</v>
      </c>
      <c r="K397" s="13">
        <f>J397*60*24*'Metric Summary'!$A$14</f>
        <v>0</v>
      </c>
      <c r="L397" s="52">
        <f>D397*F397*AJ397*AK397*'Metric Summary'!$A$15</f>
        <v>0</v>
      </c>
      <c r="M397" s="52">
        <f>D397*F397*AJ397*AK397*'Metric Summary'!$A$15*'Metric Summary'!$A$17</f>
        <v>0</v>
      </c>
      <c r="N397" s="13">
        <f>L397*24*'Metric Summary'!$A$16+M397*'Metric Summary'!$A$18</f>
        <v>0</v>
      </c>
      <c r="AE397" t="s">
        <v>2077</v>
      </c>
      <c r="AF397" t="s">
        <v>171</v>
      </c>
      <c r="AG397">
        <v>1</v>
      </c>
      <c r="AH397">
        <v>7</v>
      </c>
      <c r="AI397">
        <v>2</v>
      </c>
      <c r="AL397">
        <v>137</v>
      </c>
      <c r="AM397">
        <v>94</v>
      </c>
      <c r="AO397" s="18">
        <f>250+19*AH397+D397*(23+(AL397-AM397)+AM397*(1-IF(AN397&gt;0,AN397,'Metric Summary'!$AG$2)))</f>
        <v>383</v>
      </c>
      <c r="AP397">
        <f t="shared" si="82"/>
        <v>0</v>
      </c>
      <c r="AQ397">
        <f t="shared" si="83"/>
        <v>0</v>
      </c>
    </row>
    <row r="398" spans="1:43" x14ac:dyDescent="0.2">
      <c r="A398" s="1" t="s">
        <v>1920</v>
      </c>
      <c r="B398" s="1" t="s">
        <v>1916</v>
      </c>
      <c r="C398" s="1" t="s">
        <v>2059</v>
      </c>
      <c r="D398" s="71">
        <v>1</v>
      </c>
      <c r="E398" s="7" t="s">
        <v>2096</v>
      </c>
      <c r="F398" s="3">
        <f>'Metric Summary'!$C$60</f>
        <v>0</v>
      </c>
      <c r="G398" s="4">
        <f t="shared" si="78"/>
        <v>0</v>
      </c>
      <c r="H398" s="51">
        <f t="shared" si="79"/>
        <v>0</v>
      </c>
      <c r="I398" s="52">
        <f t="shared" si="80"/>
        <v>0</v>
      </c>
      <c r="J398" s="17">
        <f t="shared" si="81"/>
        <v>0</v>
      </c>
      <c r="K398" s="13">
        <f>J398*60*24*'Metric Summary'!$A$14</f>
        <v>0</v>
      </c>
      <c r="L398" s="52">
        <f>D398*F398*AJ398*AK398*'Metric Summary'!$A$15</f>
        <v>0</v>
      </c>
      <c r="M398" s="52">
        <f>D398*F398*AJ398*AK398*'Metric Summary'!$A$15*'Metric Summary'!$A$17</f>
        <v>0</v>
      </c>
      <c r="N398" s="13">
        <f>L398*24*'Metric Summary'!$A$16+M398*'Metric Summary'!$A$18</f>
        <v>0</v>
      </c>
      <c r="AE398" t="s">
        <v>2078</v>
      </c>
      <c r="AF398" t="s">
        <v>171</v>
      </c>
      <c r="AG398">
        <v>1</v>
      </c>
      <c r="AH398">
        <v>3</v>
      </c>
      <c r="AI398">
        <v>1</v>
      </c>
      <c r="AL398">
        <v>96</v>
      </c>
      <c r="AM398">
        <v>89</v>
      </c>
      <c r="AO398" s="18">
        <f>250+19*AH398+D398*(23+(AL398-AM398)+AM398*(1-IF(AN398&gt;0,AN398,'Metric Summary'!$AG$2)))</f>
        <v>372.6</v>
      </c>
      <c r="AP398">
        <f t="shared" si="82"/>
        <v>0</v>
      </c>
      <c r="AQ398">
        <f t="shared" si="83"/>
        <v>0</v>
      </c>
    </row>
    <row r="399" spans="1:43" x14ac:dyDescent="0.2">
      <c r="A399" s="1" t="s">
        <v>1920</v>
      </c>
      <c r="B399" s="1" t="s">
        <v>1916</v>
      </c>
      <c r="C399" s="1" t="s">
        <v>2060</v>
      </c>
      <c r="D399" s="71">
        <v>1</v>
      </c>
      <c r="E399" s="7" t="s">
        <v>2097</v>
      </c>
      <c r="F399" s="3">
        <f>'Metric Summary'!$C$60</f>
        <v>0</v>
      </c>
      <c r="G399" s="4">
        <f t="shared" si="78"/>
        <v>0</v>
      </c>
      <c r="H399" s="51">
        <f t="shared" si="79"/>
        <v>0</v>
      </c>
      <c r="I399" s="52">
        <f t="shared" si="80"/>
        <v>0</v>
      </c>
      <c r="J399" s="17">
        <f t="shared" si="81"/>
        <v>0</v>
      </c>
      <c r="K399" s="13">
        <f>J399*60*24*'Metric Summary'!$A$14</f>
        <v>0</v>
      </c>
      <c r="L399" s="52">
        <f>D399*F399*AJ399*AK399*'Metric Summary'!$A$15</f>
        <v>0</v>
      </c>
      <c r="M399" s="52">
        <f>D399*F399*AJ399*AK399*'Metric Summary'!$A$15*'Metric Summary'!$A$17</f>
        <v>0</v>
      </c>
      <c r="N399" s="13">
        <f>L399*24*'Metric Summary'!$A$16+M399*'Metric Summary'!$A$18</f>
        <v>0</v>
      </c>
      <c r="AE399" t="s">
        <v>2079</v>
      </c>
      <c r="AF399" t="s">
        <v>170</v>
      </c>
      <c r="AG399">
        <v>1</v>
      </c>
      <c r="AH399">
        <v>7</v>
      </c>
      <c r="AI399">
        <v>3</v>
      </c>
      <c r="AL399">
        <v>291</v>
      </c>
      <c r="AM399">
        <v>244</v>
      </c>
      <c r="AO399" s="18">
        <f>250+19*AH399+D399*(23+(AL399-AM399)+AM399*(1-IF(AN399&gt;0,AN399,'Metric Summary'!$AG$2)))</f>
        <v>550.6</v>
      </c>
      <c r="AP399">
        <f t="shared" si="82"/>
        <v>0</v>
      </c>
      <c r="AQ399">
        <f t="shared" si="83"/>
        <v>0</v>
      </c>
    </row>
    <row r="400" spans="1:43" x14ac:dyDescent="0.2">
      <c r="A400" s="1" t="s">
        <v>1920</v>
      </c>
      <c r="B400" s="1" t="s">
        <v>1916</v>
      </c>
      <c r="C400" s="1" t="s">
        <v>2061</v>
      </c>
      <c r="D400" s="71"/>
      <c r="E400" s="7" t="s">
        <v>2093</v>
      </c>
      <c r="F400" s="3">
        <f>'Metric Summary'!$C$60</f>
        <v>0</v>
      </c>
      <c r="G400" s="4">
        <f t="shared" si="78"/>
        <v>0</v>
      </c>
      <c r="H400" s="51">
        <f t="shared" si="79"/>
        <v>0</v>
      </c>
      <c r="I400" s="52">
        <f t="shared" si="80"/>
        <v>0</v>
      </c>
      <c r="J400" s="17">
        <f t="shared" si="81"/>
        <v>0</v>
      </c>
      <c r="K400" s="13">
        <f>J400*60*24*'Metric Summary'!$A$14</f>
        <v>0</v>
      </c>
      <c r="L400" s="52">
        <f>D400*F400*AJ400*AK400*'Metric Summary'!$A$15</f>
        <v>0</v>
      </c>
      <c r="M400" s="52">
        <f>D400*F400*AJ400*AK400*'Metric Summary'!$A$15*'Metric Summary'!$A$17</f>
        <v>0</v>
      </c>
      <c r="N400" s="13">
        <f>L400*24*'Metric Summary'!$A$16+M400*'Metric Summary'!$A$18</f>
        <v>0</v>
      </c>
      <c r="AE400" t="s">
        <v>2080</v>
      </c>
      <c r="AF400" t="s">
        <v>171</v>
      </c>
      <c r="AG400">
        <v>1</v>
      </c>
      <c r="AH400">
        <v>7</v>
      </c>
      <c r="AI400">
        <v>1</v>
      </c>
      <c r="AL400">
        <v>233</v>
      </c>
      <c r="AM400">
        <v>190</v>
      </c>
      <c r="AO400" s="18">
        <f>250+19*AH400+D400*(23+(AL400-AM400)+AM400*(1-IF(AN400&gt;0,AN400,'Metric Summary'!$AG$2)))</f>
        <v>383</v>
      </c>
      <c r="AP400">
        <f t="shared" si="82"/>
        <v>0</v>
      </c>
      <c r="AQ400">
        <f t="shared" si="83"/>
        <v>0</v>
      </c>
    </row>
    <row r="401" spans="1:43" x14ac:dyDescent="0.2">
      <c r="A401" s="1" t="s">
        <v>1920</v>
      </c>
      <c r="B401" s="1" t="s">
        <v>1916</v>
      </c>
      <c r="C401" s="1" t="s">
        <v>2062</v>
      </c>
      <c r="D401" s="71"/>
      <c r="E401" s="7" t="s">
        <v>2094</v>
      </c>
      <c r="F401" s="3">
        <f>'Metric Summary'!$C$60</f>
        <v>0</v>
      </c>
      <c r="G401" s="4">
        <f t="shared" si="78"/>
        <v>0</v>
      </c>
      <c r="H401" s="51">
        <f t="shared" si="79"/>
        <v>0</v>
      </c>
      <c r="I401" s="52">
        <f t="shared" si="80"/>
        <v>0</v>
      </c>
      <c r="J401" s="17">
        <f t="shared" si="81"/>
        <v>0</v>
      </c>
      <c r="K401" s="13">
        <f>J401*60*24*'Metric Summary'!$A$14</f>
        <v>0</v>
      </c>
      <c r="L401" s="52">
        <f>D401*F401*AJ401*AK401*'Metric Summary'!$A$15</f>
        <v>0</v>
      </c>
      <c r="M401" s="52">
        <f>D401*F401*AJ401*AK401*'Metric Summary'!$A$15*'Metric Summary'!$A$17</f>
        <v>0</v>
      </c>
      <c r="N401" s="13">
        <f>L401*24*'Metric Summary'!$A$16+M401*'Metric Summary'!$A$18</f>
        <v>0</v>
      </c>
      <c r="AE401" t="s">
        <v>2081</v>
      </c>
      <c r="AF401" t="s">
        <v>171</v>
      </c>
      <c r="AG401">
        <v>3</v>
      </c>
      <c r="AH401">
        <v>7</v>
      </c>
      <c r="AI401">
        <v>2</v>
      </c>
      <c r="AL401">
        <v>231</v>
      </c>
      <c r="AM401">
        <v>184</v>
      </c>
      <c r="AO401" s="18">
        <f>250+19*AH401+D401*(23+(AL401-AM401)+AM401*(1-IF(AN401&gt;0,AN401,'Metric Summary'!$AG$2)))</f>
        <v>383</v>
      </c>
      <c r="AP401">
        <f t="shared" si="82"/>
        <v>0</v>
      </c>
      <c r="AQ401">
        <f t="shared" si="83"/>
        <v>0</v>
      </c>
    </row>
    <row r="402" spans="1:43" x14ac:dyDescent="0.2">
      <c r="A402" s="1" t="s">
        <v>1920</v>
      </c>
      <c r="B402" s="1" t="s">
        <v>1916</v>
      </c>
      <c r="C402" s="1" t="s">
        <v>2063</v>
      </c>
      <c r="D402" s="15">
        <v>1</v>
      </c>
      <c r="E402" s="1" t="s">
        <v>196</v>
      </c>
      <c r="F402" s="3">
        <f>'Metric Summary'!$C$60</f>
        <v>0</v>
      </c>
      <c r="G402" s="4">
        <f t="shared" si="78"/>
        <v>0</v>
      </c>
      <c r="H402" s="51">
        <f t="shared" si="79"/>
        <v>0</v>
      </c>
      <c r="I402" s="52">
        <f t="shared" si="80"/>
        <v>0</v>
      </c>
      <c r="J402" s="17">
        <f t="shared" si="81"/>
        <v>0</v>
      </c>
      <c r="K402" s="13">
        <f>J402*60*24*'Metric Summary'!$A$14</f>
        <v>0</v>
      </c>
      <c r="L402" s="52">
        <f>D402*F402*AJ402*AK402*'Metric Summary'!$A$15</f>
        <v>0</v>
      </c>
      <c r="M402" s="52">
        <f>D402*F402*AJ402*AK402*'Metric Summary'!$A$15*'Metric Summary'!$A$17</f>
        <v>0</v>
      </c>
      <c r="N402" s="13">
        <f>L402*24*'Metric Summary'!$A$16+M402*'Metric Summary'!$A$18</f>
        <v>0</v>
      </c>
      <c r="AE402" t="s">
        <v>2082</v>
      </c>
      <c r="AF402" t="s">
        <v>170</v>
      </c>
      <c r="AG402">
        <v>3</v>
      </c>
      <c r="AH402">
        <v>4</v>
      </c>
      <c r="AI402">
        <v>2</v>
      </c>
      <c r="AL402">
        <v>92</v>
      </c>
      <c r="AM402">
        <v>64</v>
      </c>
      <c r="AO402" s="18">
        <f>250+19*AH402+D402*(23+(AL402-AM402)+AM402*(1-IF(AN402&gt;0,AN402,'Metric Summary'!$AG$2)))</f>
        <v>402.6</v>
      </c>
      <c r="AP402">
        <f t="shared" si="82"/>
        <v>0</v>
      </c>
      <c r="AQ402">
        <f t="shared" si="83"/>
        <v>0</v>
      </c>
    </row>
    <row r="403" spans="1:43" x14ac:dyDescent="0.2">
      <c r="A403" s="1" t="s">
        <v>1920</v>
      </c>
      <c r="B403" s="1" t="s">
        <v>1916</v>
      </c>
      <c r="C403" s="1" t="s">
        <v>2064</v>
      </c>
      <c r="D403" s="71">
        <v>13</v>
      </c>
      <c r="E403" s="7" t="s">
        <v>2098</v>
      </c>
      <c r="F403" s="3">
        <f>'Metric Summary'!$C$60</f>
        <v>0</v>
      </c>
      <c r="G403" s="4">
        <f t="shared" si="78"/>
        <v>0</v>
      </c>
      <c r="H403" s="51">
        <f t="shared" si="79"/>
        <v>0</v>
      </c>
      <c r="I403" s="52">
        <f t="shared" si="80"/>
        <v>0</v>
      </c>
      <c r="J403" s="17">
        <f t="shared" si="81"/>
        <v>0</v>
      </c>
      <c r="K403" s="13">
        <f>J403*60*24*'Metric Summary'!$A$14</f>
        <v>0</v>
      </c>
      <c r="L403" s="52">
        <f>D403*F403*AJ403*AK403*'Metric Summary'!$A$15</f>
        <v>0</v>
      </c>
      <c r="M403" s="52">
        <f>D403*F403*AJ403*AK403*'Metric Summary'!$A$15*'Metric Summary'!$A$17</f>
        <v>0</v>
      </c>
      <c r="N403" s="13">
        <f>L403*24*'Metric Summary'!$A$16+M403*'Metric Summary'!$A$18</f>
        <v>0</v>
      </c>
      <c r="AE403" t="s">
        <v>2083</v>
      </c>
      <c r="AF403" t="s">
        <v>171</v>
      </c>
      <c r="AG403">
        <v>3</v>
      </c>
      <c r="AH403">
        <v>7</v>
      </c>
      <c r="AI403">
        <v>3</v>
      </c>
      <c r="AL403">
        <v>151</v>
      </c>
      <c r="AM403">
        <v>64</v>
      </c>
      <c r="AO403" s="18">
        <f>250+19*AH403+D403*(23+(AL403-AM403)+AM403*(1-IF(AN403&gt;0,AN403,'Metric Summary'!$AG$2)))</f>
        <v>2145.8000000000002</v>
      </c>
      <c r="AP403">
        <f t="shared" si="82"/>
        <v>0</v>
      </c>
      <c r="AQ403">
        <f t="shared" si="83"/>
        <v>0</v>
      </c>
    </row>
    <row r="404" spans="1:43" x14ac:dyDescent="0.2">
      <c r="A404" s="1" t="s">
        <v>1920</v>
      </c>
      <c r="B404" s="1" t="s">
        <v>1916</v>
      </c>
      <c r="C404" s="1" t="s">
        <v>2065</v>
      </c>
      <c r="D404" s="15">
        <v>1</v>
      </c>
      <c r="E404" s="1" t="s">
        <v>196</v>
      </c>
      <c r="F404" s="3">
        <f>'Metric Summary'!$C$60</f>
        <v>0</v>
      </c>
      <c r="G404" s="4">
        <f t="shared" si="78"/>
        <v>0</v>
      </c>
      <c r="H404" s="51">
        <f t="shared" si="79"/>
        <v>0</v>
      </c>
      <c r="I404" s="52">
        <f t="shared" si="80"/>
        <v>0</v>
      </c>
      <c r="J404" s="17">
        <f t="shared" si="81"/>
        <v>0</v>
      </c>
      <c r="K404" s="13">
        <f>J404*60*24*'Metric Summary'!$A$14</f>
        <v>0</v>
      </c>
      <c r="L404" s="52">
        <f>D404*F404*AJ404*AK404*'Metric Summary'!$A$15</f>
        <v>0</v>
      </c>
      <c r="M404" s="52">
        <f>D404*F404*AJ404*AK404*'Metric Summary'!$A$15*'Metric Summary'!$A$17</f>
        <v>0</v>
      </c>
      <c r="N404" s="13">
        <f>L404*24*'Metric Summary'!$A$16+M404*'Metric Summary'!$A$18</f>
        <v>0</v>
      </c>
      <c r="AE404" t="s">
        <v>2084</v>
      </c>
      <c r="AF404" t="s">
        <v>170</v>
      </c>
      <c r="AG404">
        <v>1</v>
      </c>
      <c r="AH404">
        <v>13</v>
      </c>
      <c r="AI404">
        <v>10</v>
      </c>
      <c r="AL404">
        <v>237</v>
      </c>
      <c r="AM404">
        <v>160</v>
      </c>
      <c r="AO404" s="18">
        <f>250+19*AH404+D404*(23+(AL404-AM404)+AM404*(1-IF(AN404&gt;0,AN404,'Metric Summary'!$AG$2)))</f>
        <v>661</v>
      </c>
      <c r="AP404">
        <f t="shared" si="82"/>
        <v>0</v>
      </c>
      <c r="AQ404">
        <f t="shared" si="83"/>
        <v>0</v>
      </c>
    </row>
    <row r="405" spans="1:43" x14ac:dyDescent="0.2">
      <c r="A405" s="1" t="s">
        <v>1920</v>
      </c>
      <c r="B405" s="1" t="s">
        <v>1916</v>
      </c>
      <c r="C405" s="1" t="s">
        <v>2066</v>
      </c>
      <c r="D405" s="15">
        <v>1</v>
      </c>
      <c r="E405" s="1" t="s">
        <v>196</v>
      </c>
      <c r="F405" s="3">
        <f>'Metric Summary'!$C$60</f>
        <v>0</v>
      </c>
      <c r="G405" s="4">
        <f t="shared" si="78"/>
        <v>0</v>
      </c>
      <c r="H405" s="51">
        <f t="shared" si="79"/>
        <v>0</v>
      </c>
      <c r="I405" s="52">
        <f t="shared" si="80"/>
        <v>0</v>
      </c>
      <c r="J405" s="17">
        <f t="shared" si="81"/>
        <v>0</v>
      </c>
      <c r="K405" s="13">
        <f>J405*60*24*'Metric Summary'!$A$14</f>
        <v>0</v>
      </c>
      <c r="L405" s="52">
        <f>D405*F405*AJ405*AK405*'Metric Summary'!$A$15</f>
        <v>0</v>
      </c>
      <c r="M405" s="52">
        <f>D405*F405*AJ405*AK405*'Metric Summary'!$A$15*'Metric Summary'!$A$17</f>
        <v>0</v>
      </c>
      <c r="N405" s="13">
        <f>L405*24*'Metric Summary'!$A$16+M405*'Metric Summary'!$A$18</f>
        <v>0</v>
      </c>
      <c r="AE405" t="s">
        <v>2085</v>
      </c>
      <c r="AF405" t="s">
        <v>170</v>
      </c>
      <c r="AG405">
        <v>1</v>
      </c>
      <c r="AH405">
        <v>8</v>
      </c>
      <c r="AI405">
        <v>2</v>
      </c>
      <c r="AL405">
        <v>1210</v>
      </c>
      <c r="AM405">
        <v>1182</v>
      </c>
      <c r="AO405" s="18">
        <f>250+19*AH405+D405*(23+(AL405-AM405)+AM405*(1-IF(AN405&gt;0,AN405,'Metric Summary'!$AG$2)))</f>
        <v>925.8</v>
      </c>
      <c r="AP405">
        <f t="shared" si="82"/>
        <v>0</v>
      </c>
      <c r="AQ405">
        <f t="shared" si="83"/>
        <v>0</v>
      </c>
    </row>
    <row r="406" spans="1:43" x14ac:dyDescent="0.2">
      <c r="A406" s="1" t="s">
        <v>1920</v>
      </c>
      <c r="B406" s="1" t="s">
        <v>1916</v>
      </c>
      <c r="C406" s="1" t="s">
        <v>2067</v>
      </c>
      <c r="D406" s="88">
        <v>1</v>
      </c>
      <c r="E406" s="7" t="s">
        <v>2099</v>
      </c>
      <c r="F406" s="3">
        <f>'Metric Summary'!$C$60</f>
        <v>0</v>
      </c>
      <c r="G406" s="4">
        <f t="shared" si="78"/>
        <v>0</v>
      </c>
      <c r="H406" s="51">
        <f t="shared" si="79"/>
        <v>0</v>
      </c>
      <c r="I406" s="52">
        <f t="shared" si="80"/>
        <v>0</v>
      </c>
      <c r="J406" s="17">
        <f t="shared" si="81"/>
        <v>0</v>
      </c>
      <c r="K406" s="13">
        <f>J406*60*24*'Metric Summary'!$A$14</f>
        <v>0</v>
      </c>
      <c r="L406" s="52">
        <f>D406*F406*AJ406*AK406*'Metric Summary'!$A$15</f>
        <v>0</v>
      </c>
      <c r="M406" s="52">
        <f>D406*F406*AJ406*AK406*'Metric Summary'!$A$15*'Metric Summary'!$A$17</f>
        <v>0</v>
      </c>
      <c r="N406" s="13">
        <f>L406*24*'Metric Summary'!$A$16+M406*'Metric Summary'!$A$18</f>
        <v>0</v>
      </c>
      <c r="AE406" t="s">
        <v>2086</v>
      </c>
      <c r="AF406" t="s">
        <v>171</v>
      </c>
      <c r="AG406">
        <v>1</v>
      </c>
      <c r="AH406">
        <v>5</v>
      </c>
      <c r="AI406">
        <v>1</v>
      </c>
      <c r="AL406">
        <v>185</v>
      </c>
      <c r="AM406">
        <v>160</v>
      </c>
      <c r="AO406" s="18">
        <f>250+19*AH406+D406*(23+(AL406-AM406)+AM406*(1-IF(AN406&gt;0,AN406,'Metric Summary'!$AG$2)))</f>
        <v>457</v>
      </c>
      <c r="AP406">
        <f t="shared" si="82"/>
        <v>0</v>
      </c>
      <c r="AQ406">
        <f t="shared" si="83"/>
        <v>0</v>
      </c>
    </row>
    <row r="407" spans="1:43" x14ac:dyDescent="0.2">
      <c r="A407" s="1" t="s">
        <v>1920</v>
      </c>
      <c r="B407" s="1" t="s">
        <v>1916</v>
      </c>
      <c r="C407" s="1" t="s">
        <v>2068</v>
      </c>
      <c r="D407" s="15">
        <v>1</v>
      </c>
      <c r="E407" s="1" t="s">
        <v>196</v>
      </c>
      <c r="F407" s="3">
        <f>'Metric Summary'!$C$60</f>
        <v>0</v>
      </c>
      <c r="G407" s="4">
        <f t="shared" si="78"/>
        <v>0</v>
      </c>
      <c r="H407" s="51">
        <f t="shared" si="79"/>
        <v>0</v>
      </c>
      <c r="I407" s="52">
        <f t="shared" si="80"/>
        <v>0</v>
      </c>
      <c r="J407" s="17">
        <f t="shared" si="81"/>
        <v>0</v>
      </c>
      <c r="K407" s="13">
        <f>J407*60*24*'Metric Summary'!$A$14</f>
        <v>0</v>
      </c>
      <c r="L407" s="52">
        <f>D407*F407*AJ407*AK407*'Metric Summary'!$A$15</f>
        <v>0</v>
      </c>
      <c r="M407" s="52">
        <f>D407*F407*AJ407*AK407*'Metric Summary'!$A$15*'Metric Summary'!$A$17</f>
        <v>0</v>
      </c>
      <c r="N407" s="13">
        <f>L407*24*'Metric Summary'!$A$16+M407*'Metric Summary'!$A$18</f>
        <v>0</v>
      </c>
      <c r="AE407" t="s">
        <v>2087</v>
      </c>
      <c r="AF407" t="s">
        <v>170</v>
      </c>
      <c r="AG407">
        <v>1</v>
      </c>
      <c r="AH407">
        <v>6</v>
      </c>
      <c r="AI407">
        <v>2</v>
      </c>
      <c r="AL407">
        <v>194</v>
      </c>
      <c r="AM407">
        <v>128</v>
      </c>
      <c r="AO407" s="18">
        <f>250+19*AH407+D407*(23+(AL407-AM407)+AM407*(1-IF(AN407&gt;0,AN407,'Metric Summary'!$AG$2)))</f>
        <v>504.2</v>
      </c>
      <c r="AP407">
        <f t="shared" si="82"/>
        <v>0</v>
      </c>
      <c r="AQ407">
        <f t="shared" si="83"/>
        <v>0</v>
      </c>
    </row>
    <row r="408" spans="1:43" x14ac:dyDescent="0.2">
      <c r="A408" s="1" t="s">
        <v>1920</v>
      </c>
      <c r="B408" s="1" t="s">
        <v>1916</v>
      </c>
      <c r="C408" s="1" t="s">
        <v>2069</v>
      </c>
      <c r="D408" s="15">
        <v>1</v>
      </c>
      <c r="E408" s="1" t="s">
        <v>196</v>
      </c>
      <c r="F408" s="3">
        <f>'Metric Summary'!$C$60</f>
        <v>0</v>
      </c>
      <c r="G408" s="4">
        <f t="shared" si="78"/>
        <v>0</v>
      </c>
      <c r="H408" s="51">
        <f t="shared" si="79"/>
        <v>0</v>
      </c>
      <c r="I408" s="52">
        <f t="shared" si="80"/>
        <v>0</v>
      </c>
      <c r="J408" s="17">
        <f t="shared" si="81"/>
        <v>0</v>
      </c>
      <c r="K408" s="13">
        <f>J408*60*24*'Metric Summary'!$A$14</f>
        <v>0</v>
      </c>
      <c r="L408" s="52">
        <f>D408*F408*AJ408*AK408*'Metric Summary'!$A$15</f>
        <v>0</v>
      </c>
      <c r="M408" s="52">
        <f>D408*F408*AJ408*AK408*'Metric Summary'!$A$15*'Metric Summary'!$A$17</f>
        <v>0</v>
      </c>
      <c r="N408" s="13">
        <f>L408*24*'Metric Summary'!$A$16+M408*'Metric Summary'!$A$18</f>
        <v>0</v>
      </c>
      <c r="AE408" t="s">
        <v>2088</v>
      </c>
      <c r="AF408" t="s">
        <v>170</v>
      </c>
      <c r="AG408">
        <v>1</v>
      </c>
      <c r="AH408">
        <v>6</v>
      </c>
      <c r="AI408">
        <v>4</v>
      </c>
      <c r="AL408">
        <v>138</v>
      </c>
      <c r="AM408">
        <v>64</v>
      </c>
      <c r="AO408" s="18">
        <f>250+19*AH408+D408*(23+(AL408-AM408)+AM408*(1-IF(AN408&gt;0,AN408,'Metric Summary'!$AG$2)))</f>
        <v>486.6</v>
      </c>
      <c r="AP408">
        <f t="shared" si="82"/>
        <v>0</v>
      </c>
      <c r="AQ408">
        <f t="shared" si="83"/>
        <v>0</v>
      </c>
    </row>
    <row r="409" spans="1:43" x14ac:dyDescent="0.2">
      <c r="A409" s="1" t="s">
        <v>1755</v>
      </c>
      <c r="B409" s="14" t="s">
        <v>1756</v>
      </c>
      <c r="C409" t="s">
        <v>1876</v>
      </c>
      <c r="D409" s="15">
        <v>1</v>
      </c>
      <c r="E409" s="1" t="s">
        <v>196</v>
      </c>
      <c r="F409" s="3">
        <f>'Metric Summary'!$C$52</f>
        <v>0</v>
      </c>
      <c r="G409" s="4">
        <f t="shared" si="72"/>
        <v>0</v>
      </c>
      <c r="H409" s="51">
        <f t="shared" si="73"/>
        <v>0</v>
      </c>
      <c r="I409" s="52">
        <f t="shared" si="74"/>
        <v>0</v>
      </c>
      <c r="J409" s="17">
        <f t="shared" si="75"/>
        <v>0</v>
      </c>
      <c r="K409" s="13">
        <f>J409*60*24*'Metric Summary'!$A$14</f>
        <v>0</v>
      </c>
      <c r="L409" s="52">
        <f>D409*F409*AJ409*AK409*'Metric Summary'!$A$15</f>
        <v>0</v>
      </c>
      <c r="M409" s="52">
        <f>D409*F409*AJ409*AK409*'Metric Summary'!$A$15*'Metric Summary'!$A$17</f>
        <v>0</v>
      </c>
      <c r="N409" s="13">
        <f>L409*24*'Metric Summary'!$A$16+M409*'Metric Summary'!$A$18</f>
        <v>0</v>
      </c>
      <c r="AE409" t="s">
        <v>1878</v>
      </c>
      <c r="AF409" t="s">
        <v>171</v>
      </c>
      <c r="AG409">
        <v>1</v>
      </c>
      <c r="AH409">
        <v>2</v>
      </c>
      <c r="AI409">
        <v>0</v>
      </c>
      <c r="AL409">
        <v>98</v>
      </c>
      <c r="AM409">
        <v>96</v>
      </c>
      <c r="AO409" s="18">
        <f>250+19*AH409+D409*(23+(AL409-AM409)+AM409*(1-IF(AN409&gt;0,AN409,'Metric Summary'!$AG$2)))</f>
        <v>351.4</v>
      </c>
      <c r="AP409">
        <f t="shared" si="76"/>
        <v>0</v>
      </c>
      <c r="AQ409">
        <f t="shared" si="77"/>
        <v>0</v>
      </c>
    </row>
    <row r="410" spans="1:43" x14ac:dyDescent="0.2">
      <c r="A410" s="1" t="s">
        <v>1755</v>
      </c>
      <c r="B410" s="14" t="s">
        <v>1756</v>
      </c>
      <c r="C410" t="s">
        <v>1757</v>
      </c>
      <c r="D410" s="15">
        <v>1</v>
      </c>
      <c r="E410" s="1" t="s">
        <v>196</v>
      </c>
      <c r="F410" s="3">
        <f>'Metric Summary'!$C$52</f>
        <v>0</v>
      </c>
      <c r="G410" s="4">
        <f t="shared" si="72"/>
        <v>0</v>
      </c>
      <c r="H410" s="51">
        <f t="shared" si="73"/>
        <v>0</v>
      </c>
      <c r="I410" s="52">
        <f t="shared" si="74"/>
        <v>0</v>
      </c>
      <c r="J410" s="17">
        <f t="shared" si="75"/>
        <v>0</v>
      </c>
      <c r="K410" s="13">
        <f>J410*60*24*'Metric Summary'!$A$14</f>
        <v>0</v>
      </c>
      <c r="L410" s="52">
        <f>D410*F410*AJ410*AK410*'Metric Summary'!$A$15</f>
        <v>0</v>
      </c>
      <c r="M410" s="52">
        <f>D410*F410*AJ410*AK410*'Metric Summary'!$A$15*'Metric Summary'!$A$17</f>
        <v>0</v>
      </c>
      <c r="N410" s="13">
        <f>L410*24*'Metric Summary'!$A$16+M410*'Metric Summary'!$A$18</f>
        <v>0</v>
      </c>
      <c r="AE410" t="s">
        <v>1773</v>
      </c>
      <c r="AF410" t="s">
        <v>171</v>
      </c>
      <c r="AG410">
        <v>5</v>
      </c>
      <c r="AH410">
        <v>4</v>
      </c>
      <c r="AI410">
        <v>0</v>
      </c>
      <c r="AL410">
        <v>60</v>
      </c>
      <c r="AM410">
        <v>32</v>
      </c>
      <c r="AO410" s="18">
        <f>250+19*AH410+D410*(23+(AL410-AM410)+AM410*(1-IF(AN410&gt;0,AN410,'Metric Summary'!$AG$2)))</f>
        <v>389.8</v>
      </c>
      <c r="AP410">
        <f t="shared" si="76"/>
        <v>0</v>
      </c>
      <c r="AQ410">
        <f t="shared" si="77"/>
        <v>0</v>
      </c>
    </row>
    <row r="411" spans="1:43" x14ac:dyDescent="0.2">
      <c r="A411" s="1" t="s">
        <v>1755</v>
      </c>
      <c r="B411" s="14" t="s">
        <v>1756</v>
      </c>
      <c r="C411" t="s">
        <v>1758</v>
      </c>
      <c r="D411" s="15">
        <v>2</v>
      </c>
      <c r="E411" s="1" t="s">
        <v>1769</v>
      </c>
      <c r="F411" s="3">
        <f>'Metric Summary'!$C$52</f>
        <v>0</v>
      </c>
      <c r="G411" s="4">
        <f t="shared" si="72"/>
        <v>0</v>
      </c>
      <c r="H411" s="51">
        <f t="shared" si="73"/>
        <v>0</v>
      </c>
      <c r="I411" s="52">
        <f t="shared" si="74"/>
        <v>0</v>
      </c>
      <c r="J411" s="17">
        <f t="shared" si="75"/>
        <v>0</v>
      </c>
      <c r="K411" s="13">
        <f>J411*60*24*'Metric Summary'!$A$14</f>
        <v>0</v>
      </c>
      <c r="L411" s="52">
        <f>D411*F411*AJ411*AK411*'Metric Summary'!$A$15</f>
        <v>0</v>
      </c>
      <c r="M411" s="52">
        <f>D411*F411*AJ411*AK411*'Metric Summary'!$A$15*'Metric Summary'!$A$17</f>
        <v>0</v>
      </c>
      <c r="N411" s="13">
        <f>L411*24*'Metric Summary'!$A$16+M411*'Metric Summary'!$A$18</f>
        <v>0</v>
      </c>
      <c r="AE411" t="s">
        <v>1774</v>
      </c>
      <c r="AF411" t="s">
        <v>171</v>
      </c>
      <c r="AG411">
        <v>1</v>
      </c>
      <c r="AH411">
        <v>7</v>
      </c>
      <c r="AI411">
        <v>1</v>
      </c>
      <c r="AL411">
        <v>191</v>
      </c>
      <c r="AM411">
        <v>160</v>
      </c>
      <c r="AO411" s="18">
        <f>250+19*AH411+D411*(23+(AL411-AM411)+AM411*(1-IF(AN411&gt;0,AN411,'Metric Summary'!$AG$2)))</f>
        <v>619</v>
      </c>
      <c r="AP411">
        <f t="shared" si="76"/>
        <v>0</v>
      </c>
      <c r="AQ411">
        <f t="shared" si="77"/>
        <v>0</v>
      </c>
    </row>
    <row r="412" spans="1:43" x14ac:dyDescent="0.2">
      <c r="A412" s="1" t="s">
        <v>1755</v>
      </c>
      <c r="B412" s="14" t="s">
        <v>1756</v>
      </c>
      <c r="C412" t="s">
        <v>1759</v>
      </c>
      <c r="D412" s="15">
        <v>5</v>
      </c>
      <c r="E412" s="1" t="s">
        <v>396</v>
      </c>
      <c r="F412" s="3">
        <f>'Metric Summary'!$C$52</f>
        <v>0</v>
      </c>
      <c r="G412" s="4">
        <f t="shared" si="72"/>
        <v>0</v>
      </c>
      <c r="H412" s="51">
        <f t="shared" si="73"/>
        <v>0</v>
      </c>
      <c r="I412" s="52">
        <f t="shared" si="74"/>
        <v>0</v>
      </c>
      <c r="J412" s="17">
        <f t="shared" si="75"/>
        <v>0</v>
      </c>
      <c r="K412" s="13">
        <f>J412*60*24*'Metric Summary'!$A$14</f>
        <v>0</v>
      </c>
      <c r="L412" s="52">
        <f>D412*F412*AJ412*AK412*'Metric Summary'!$A$15</f>
        <v>0</v>
      </c>
      <c r="M412" s="52">
        <f>D412*F412*AJ412*AK412*'Metric Summary'!$A$15*'Metric Summary'!$A$17</f>
        <v>0</v>
      </c>
      <c r="N412" s="13">
        <f>L412*24*'Metric Summary'!$A$16+M412*'Metric Summary'!$A$18</f>
        <v>0</v>
      </c>
      <c r="AE412" t="s">
        <v>1775</v>
      </c>
      <c r="AF412" t="s">
        <v>171</v>
      </c>
      <c r="AG412">
        <v>5</v>
      </c>
      <c r="AH412">
        <v>5</v>
      </c>
      <c r="AI412">
        <v>1</v>
      </c>
      <c r="AL412">
        <v>201</v>
      </c>
      <c r="AM412">
        <v>160</v>
      </c>
      <c r="AO412" s="18">
        <f>250+19*AH412+D412*(23+(AL412-AM412)+AM412*(1-IF(AN412&gt;0,AN412,'Metric Summary'!$AG$2)))</f>
        <v>985</v>
      </c>
      <c r="AP412">
        <f t="shared" si="76"/>
        <v>0</v>
      </c>
      <c r="AQ412">
        <f t="shared" si="77"/>
        <v>0</v>
      </c>
    </row>
    <row r="413" spans="1:43" x14ac:dyDescent="0.2">
      <c r="A413" s="1" t="s">
        <v>1755</v>
      </c>
      <c r="B413" s="14" t="s">
        <v>1756</v>
      </c>
      <c r="C413" t="s">
        <v>1760</v>
      </c>
      <c r="D413" s="15">
        <v>1</v>
      </c>
      <c r="E413" s="1" t="s">
        <v>196</v>
      </c>
      <c r="F413" s="3">
        <f>'Metric Summary'!$C$52</f>
        <v>0</v>
      </c>
      <c r="G413" s="4">
        <f t="shared" si="72"/>
        <v>0</v>
      </c>
      <c r="H413" s="51">
        <f t="shared" si="73"/>
        <v>0</v>
      </c>
      <c r="I413" s="52">
        <f t="shared" si="74"/>
        <v>0</v>
      </c>
      <c r="J413" s="17">
        <f t="shared" si="75"/>
        <v>0</v>
      </c>
      <c r="K413" s="13">
        <f>J413*60*24*'Metric Summary'!$A$14</f>
        <v>0</v>
      </c>
      <c r="L413" s="52">
        <f>D413*F413*AJ413*AK413*'Metric Summary'!$A$15</f>
        <v>0</v>
      </c>
      <c r="M413" s="52">
        <f>D413*F413*AJ413*AK413*'Metric Summary'!$A$15*'Metric Summary'!$A$17</f>
        <v>0</v>
      </c>
      <c r="N413" s="13">
        <f>L413*24*'Metric Summary'!$A$16+M413*'Metric Summary'!$A$18</f>
        <v>0</v>
      </c>
      <c r="AE413" t="s">
        <v>1776</v>
      </c>
      <c r="AF413" t="s">
        <v>171</v>
      </c>
      <c r="AG413">
        <v>1</v>
      </c>
      <c r="AH413">
        <v>5</v>
      </c>
      <c r="AI413">
        <v>0</v>
      </c>
      <c r="AL413">
        <v>629</v>
      </c>
      <c r="AM413">
        <v>608</v>
      </c>
      <c r="AO413" s="18">
        <f>250+19*AH413+D413*(23+(AL413-AM413)+AM413*(1-IF(AN413&gt;0,AN413,'Metric Summary'!$AG$2)))</f>
        <v>632.20000000000005</v>
      </c>
      <c r="AP413">
        <f t="shared" si="76"/>
        <v>0</v>
      </c>
      <c r="AQ413">
        <f t="shared" si="77"/>
        <v>0</v>
      </c>
    </row>
    <row r="414" spans="1:43" x14ac:dyDescent="0.2">
      <c r="A414" s="1" t="s">
        <v>1755</v>
      </c>
      <c r="B414" s="14" t="s">
        <v>1756</v>
      </c>
      <c r="C414" t="s">
        <v>1761</v>
      </c>
      <c r="D414" s="15">
        <v>1</v>
      </c>
      <c r="E414" s="1" t="s">
        <v>196</v>
      </c>
      <c r="F414" s="3">
        <f>'Metric Summary'!$C$52</f>
        <v>0</v>
      </c>
      <c r="G414" s="4">
        <f t="shared" si="72"/>
        <v>0</v>
      </c>
      <c r="H414" s="51">
        <f t="shared" si="73"/>
        <v>0</v>
      </c>
      <c r="I414" s="52">
        <f t="shared" si="74"/>
        <v>0</v>
      </c>
      <c r="J414" s="17">
        <f t="shared" si="75"/>
        <v>0</v>
      </c>
      <c r="K414" s="13">
        <f>J414*60*24*'Metric Summary'!$A$14</f>
        <v>0</v>
      </c>
      <c r="L414" s="52">
        <f>D414*F414*AJ414*AK414*'Metric Summary'!$A$15</f>
        <v>0</v>
      </c>
      <c r="M414" s="52">
        <f>D414*F414*AJ414*AK414*'Metric Summary'!$A$15*'Metric Summary'!$A$17</f>
        <v>0</v>
      </c>
      <c r="N414" s="13">
        <f>L414*24*'Metric Summary'!$A$16+M414*'Metric Summary'!$A$18</f>
        <v>0</v>
      </c>
      <c r="AE414" t="s">
        <v>1777</v>
      </c>
      <c r="AF414" t="s">
        <v>171</v>
      </c>
      <c r="AG414">
        <v>2</v>
      </c>
      <c r="AH414">
        <v>2</v>
      </c>
      <c r="AI414">
        <v>0</v>
      </c>
      <c r="AL414">
        <v>50</v>
      </c>
      <c r="AM414">
        <v>32</v>
      </c>
      <c r="AO414" s="18">
        <f>250+19*AH414+D414*(23+(AL414-AM414)+AM414*(1-IF(AN414&gt;0,AN414,'Metric Summary'!$AG$2)))</f>
        <v>341.8</v>
      </c>
      <c r="AP414">
        <f t="shared" si="76"/>
        <v>0</v>
      </c>
      <c r="AQ414">
        <f t="shared" si="77"/>
        <v>0</v>
      </c>
    </row>
    <row r="415" spans="1:43" x14ac:dyDescent="0.2">
      <c r="A415" s="1" t="s">
        <v>1755</v>
      </c>
      <c r="B415" s="14" t="s">
        <v>1756</v>
      </c>
      <c r="C415" t="s">
        <v>1762</v>
      </c>
      <c r="D415" s="15">
        <v>1</v>
      </c>
      <c r="E415" s="1" t="s">
        <v>196</v>
      </c>
      <c r="F415" s="3">
        <f>'Metric Summary'!$C$52</f>
        <v>0</v>
      </c>
      <c r="G415" s="4">
        <f t="shared" si="72"/>
        <v>0</v>
      </c>
      <c r="H415" s="51">
        <f t="shared" si="73"/>
        <v>0</v>
      </c>
      <c r="I415" s="52">
        <f t="shared" si="74"/>
        <v>0</v>
      </c>
      <c r="J415" s="17">
        <f t="shared" si="75"/>
        <v>0</v>
      </c>
      <c r="K415" s="13">
        <f>J415*60*24*'Metric Summary'!$A$14</f>
        <v>0</v>
      </c>
      <c r="L415" s="52">
        <f>D415*F415*AJ415*AK415*'Metric Summary'!$A$15</f>
        <v>0</v>
      </c>
      <c r="M415" s="52">
        <f>D415*F415*AJ415*AK415*'Metric Summary'!$A$15*'Metric Summary'!$A$17</f>
        <v>0</v>
      </c>
      <c r="N415" s="13">
        <f>L415*24*'Metric Summary'!$A$16+M415*'Metric Summary'!$A$18</f>
        <v>0</v>
      </c>
      <c r="AE415" t="s">
        <v>1778</v>
      </c>
      <c r="AF415" t="s">
        <v>171</v>
      </c>
      <c r="AG415">
        <v>5</v>
      </c>
      <c r="AH415">
        <v>3</v>
      </c>
      <c r="AI415">
        <v>0</v>
      </c>
      <c r="AL415">
        <v>43</v>
      </c>
      <c r="AM415">
        <v>32</v>
      </c>
      <c r="AO415" s="18">
        <f>250+19*AH415+D415*(23+(AL415-AM415)+AM415*(1-IF(AN415&gt;0,AN415,'Metric Summary'!$AG$2)))</f>
        <v>353.8</v>
      </c>
      <c r="AP415">
        <f t="shared" si="76"/>
        <v>0</v>
      </c>
      <c r="AQ415">
        <f t="shared" si="77"/>
        <v>0</v>
      </c>
    </row>
    <row r="416" spans="1:43" x14ac:dyDescent="0.2">
      <c r="A416" s="1" t="s">
        <v>1755</v>
      </c>
      <c r="B416" s="14" t="s">
        <v>1756</v>
      </c>
      <c r="C416" t="s">
        <v>1763</v>
      </c>
      <c r="D416" s="15">
        <v>5</v>
      </c>
      <c r="E416" s="1" t="s">
        <v>396</v>
      </c>
      <c r="F416" s="3">
        <f>'Metric Summary'!$C$52</f>
        <v>0</v>
      </c>
      <c r="G416" s="4">
        <f t="shared" si="72"/>
        <v>0</v>
      </c>
      <c r="H416" s="51">
        <f t="shared" si="73"/>
        <v>0</v>
      </c>
      <c r="I416" s="52">
        <f t="shared" si="74"/>
        <v>0</v>
      </c>
      <c r="J416" s="17">
        <f t="shared" si="75"/>
        <v>0</v>
      </c>
      <c r="K416" s="13">
        <f>J416*60*24*'Metric Summary'!$A$14</f>
        <v>0</v>
      </c>
      <c r="L416" s="52">
        <f>D416*F416*AJ416*AK416*'Metric Summary'!$A$15</f>
        <v>0</v>
      </c>
      <c r="M416" s="52">
        <f>D416*F416*AJ416*AK416*'Metric Summary'!$A$15*'Metric Summary'!$A$17</f>
        <v>0</v>
      </c>
      <c r="N416" s="13">
        <f>L416*24*'Metric Summary'!$A$16+M416*'Metric Summary'!$A$18</f>
        <v>0</v>
      </c>
      <c r="AE416" t="s">
        <v>1779</v>
      </c>
      <c r="AF416" t="s">
        <v>171</v>
      </c>
      <c r="AG416">
        <v>5</v>
      </c>
      <c r="AH416">
        <v>4</v>
      </c>
      <c r="AI416">
        <v>1</v>
      </c>
      <c r="AL416">
        <v>296</v>
      </c>
      <c r="AM416">
        <v>288</v>
      </c>
      <c r="AO416" s="18">
        <f>250+19*AH416+D416*(23+(AL416-AM416)+AM416*(1-IF(AN416&gt;0,AN416,'Metric Summary'!$AG$2)))</f>
        <v>1057</v>
      </c>
      <c r="AP416">
        <f t="shared" si="76"/>
        <v>0</v>
      </c>
      <c r="AQ416">
        <f t="shared" si="77"/>
        <v>0</v>
      </c>
    </row>
    <row r="417" spans="1:43" x14ac:dyDescent="0.2">
      <c r="A417" s="1" t="s">
        <v>1755</v>
      </c>
      <c r="B417" s="14" t="s">
        <v>1756</v>
      </c>
      <c r="C417" t="s">
        <v>1877</v>
      </c>
      <c r="D417" s="15">
        <v>1</v>
      </c>
      <c r="E417" s="1" t="s">
        <v>196</v>
      </c>
      <c r="F417" s="3">
        <f>'Metric Summary'!$C$52</f>
        <v>0</v>
      </c>
      <c r="G417" s="4">
        <f t="shared" si="72"/>
        <v>0</v>
      </c>
      <c r="H417" s="51">
        <f t="shared" si="73"/>
        <v>0</v>
      </c>
      <c r="I417" s="52">
        <f t="shared" si="74"/>
        <v>0</v>
      </c>
      <c r="J417" s="17">
        <f t="shared" si="75"/>
        <v>0</v>
      </c>
      <c r="K417" s="13">
        <f>J417*60*24*'Metric Summary'!$A$14</f>
        <v>0</v>
      </c>
      <c r="L417" s="52">
        <f>D417*F417*AJ417*AK417*'Metric Summary'!$A$15</f>
        <v>0</v>
      </c>
      <c r="M417" s="52">
        <f>D417*F417*AJ417*AK417*'Metric Summary'!$A$15*'Metric Summary'!$A$17</f>
        <v>0</v>
      </c>
      <c r="N417" s="13">
        <f>L417*24*'Metric Summary'!$A$16+M417*'Metric Summary'!$A$18</f>
        <v>0</v>
      </c>
      <c r="AE417" t="s">
        <v>1879</v>
      </c>
      <c r="AF417" t="s">
        <v>171</v>
      </c>
      <c r="AG417">
        <v>1</v>
      </c>
      <c r="AH417">
        <v>4</v>
      </c>
      <c r="AI417">
        <v>0</v>
      </c>
      <c r="AL417">
        <v>180</v>
      </c>
      <c r="AM417">
        <v>160</v>
      </c>
      <c r="AO417" s="18">
        <f>250+19*AH417+D417*(23+(AL417-AM417)+AM417*(1-IF(AN417&gt;0,AN417,'Metric Summary'!$AG$2)))</f>
        <v>433</v>
      </c>
      <c r="AP417">
        <f t="shared" si="76"/>
        <v>0</v>
      </c>
      <c r="AQ417">
        <f t="shared" si="77"/>
        <v>0</v>
      </c>
    </row>
    <row r="418" spans="1:43" x14ac:dyDescent="0.2">
      <c r="A418" s="1" t="s">
        <v>1755</v>
      </c>
      <c r="B418" s="14" t="s">
        <v>1756</v>
      </c>
      <c r="C418" t="s">
        <v>1764</v>
      </c>
      <c r="D418" s="15">
        <v>3</v>
      </c>
      <c r="E418" s="1" t="s">
        <v>1770</v>
      </c>
      <c r="F418" s="3">
        <f>'Metric Summary'!$C$52</f>
        <v>0</v>
      </c>
      <c r="G418" s="4">
        <f t="shared" si="72"/>
        <v>0</v>
      </c>
      <c r="H418" s="51">
        <f t="shared" si="73"/>
        <v>0</v>
      </c>
      <c r="I418" s="52">
        <f t="shared" si="74"/>
        <v>0</v>
      </c>
      <c r="J418" s="17">
        <f t="shared" si="75"/>
        <v>0</v>
      </c>
      <c r="K418" s="13">
        <f>J418*60*24*'Metric Summary'!$A$14</f>
        <v>0</v>
      </c>
      <c r="L418" s="52">
        <f>D418*F418*AJ418*AK418*'Metric Summary'!$A$15</f>
        <v>0</v>
      </c>
      <c r="M418" s="52">
        <f>D418*F418*AJ418*AK418*'Metric Summary'!$A$15*'Metric Summary'!$A$17</f>
        <v>0</v>
      </c>
      <c r="N418" s="13">
        <f>L418*24*'Metric Summary'!$A$16+M418*'Metric Summary'!$A$18</f>
        <v>0</v>
      </c>
      <c r="AE418" t="s">
        <v>1780</v>
      </c>
      <c r="AF418" t="s">
        <v>171</v>
      </c>
      <c r="AG418">
        <v>1</v>
      </c>
      <c r="AH418">
        <v>9</v>
      </c>
      <c r="AI418">
        <v>0</v>
      </c>
      <c r="AL418">
        <v>657</v>
      </c>
      <c r="AM418">
        <v>640</v>
      </c>
      <c r="AO418" s="18">
        <f>250+19*AH418+D418*(23+(AL418-AM418)+AM418*(1-IF(AN418&gt;0,AN418,'Metric Summary'!$AG$2)))</f>
        <v>1309</v>
      </c>
      <c r="AP418">
        <f t="shared" si="76"/>
        <v>0</v>
      </c>
      <c r="AQ418">
        <f t="shared" si="77"/>
        <v>0</v>
      </c>
    </row>
    <row r="419" spans="1:43" x14ac:dyDescent="0.2">
      <c r="A419" s="1" t="s">
        <v>1755</v>
      </c>
      <c r="B419" s="14" t="s">
        <v>1756</v>
      </c>
      <c r="C419" t="s">
        <v>1765</v>
      </c>
      <c r="D419" s="15">
        <v>1</v>
      </c>
      <c r="E419" s="1" t="s">
        <v>196</v>
      </c>
      <c r="F419" s="3">
        <f>'Metric Summary'!$C$52</f>
        <v>0</v>
      </c>
      <c r="G419" s="4">
        <f t="shared" si="72"/>
        <v>0</v>
      </c>
      <c r="H419" s="51">
        <f t="shared" si="73"/>
        <v>0</v>
      </c>
      <c r="I419" s="52">
        <f t="shared" si="74"/>
        <v>0</v>
      </c>
      <c r="J419" s="17">
        <f t="shared" si="75"/>
        <v>0</v>
      </c>
      <c r="K419" s="13">
        <f>J419*60*24*'Metric Summary'!$A$14</f>
        <v>0</v>
      </c>
      <c r="L419" s="52">
        <f>D419*F419*AJ419*AK419*'Metric Summary'!$A$15</f>
        <v>0</v>
      </c>
      <c r="M419" s="52">
        <f>D419*F419*AJ419*AK419*'Metric Summary'!$A$15*'Metric Summary'!$A$17</f>
        <v>0</v>
      </c>
      <c r="N419" s="13">
        <f>L419*24*'Metric Summary'!$A$16+M419*'Metric Summary'!$A$18</f>
        <v>0</v>
      </c>
      <c r="AE419" t="s">
        <v>1781</v>
      </c>
      <c r="AF419" t="s">
        <v>171</v>
      </c>
      <c r="AG419">
        <v>1</v>
      </c>
      <c r="AH419">
        <v>2</v>
      </c>
      <c r="AI419">
        <v>0</v>
      </c>
      <c r="AL419">
        <v>42</v>
      </c>
      <c r="AM419">
        <v>32</v>
      </c>
      <c r="AO419" s="18">
        <f>250+19*AH419+D419*(23+(AL419-AM419)+AM419*(1-IF(AN419&gt;0,AN419,'Metric Summary'!$AG$2)))</f>
        <v>333.8</v>
      </c>
      <c r="AP419">
        <f t="shared" si="76"/>
        <v>0</v>
      </c>
      <c r="AQ419">
        <f t="shared" si="77"/>
        <v>0</v>
      </c>
    </row>
    <row r="420" spans="1:43" x14ac:dyDescent="0.2">
      <c r="A420" s="1" t="s">
        <v>1755</v>
      </c>
      <c r="B420" s="14" t="s">
        <v>1756</v>
      </c>
      <c r="C420" t="s">
        <v>1766</v>
      </c>
      <c r="D420" s="15">
        <v>1</v>
      </c>
      <c r="E420" s="1" t="s">
        <v>196</v>
      </c>
      <c r="F420" s="3">
        <f>'Metric Summary'!$C$52</f>
        <v>0</v>
      </c>
      <c r="G420" s="4">
        <f t="shared" si="72"/>
        <v>0</v>
      </c>
      <c r="H420" s="51">
        <f t="shared" si="73"/>
        <v>0</v>
      </c>
      <c r="I420" s="52">
        <f t="shared" si="74"/>
        <v>0</v>
      </c>
      <c r="J420" s="17">
        <f t="shared" si="75"/>
        <v>0</v>
      </c>
      <c r="K420" s="13">
        <f>J420*60*24*'Metric Summary'!$A$14</f>
        <v>0</v>
      </c>
      <c r="L420" s="52">
        <f>D420*F420*AJ420*AK420*'Metric Summary'!$A$15</f>
        <v>0</v>
      </c>
      <c r="M420" s="52">
        <f>D420*F420*AJ420*AK420*'Metric Summary'!$A$15*'Metric Summary'!$A$17</f>
        <v>0</v>
      </c>
      <c r="N420" s="13">
        <f>L420*24*'Metric Summary'!$A$16+M420*'Metric Summary'!$A$18</f>
        <v>0</v>
      </c>
      <c r="AE420" t="s">
        <v>1782</v>
      </c>
      <c r="AF420" t="s">
        <v>171</v>
      </c>
      <c r="AG420">
        <v>60</v>
      </c>
      <c r="AH420">
        <v>8</v>
      </c>
      <c r="AI420">
        <v>0</v>
      </c>
      <c r="AL420">
        <v>812</v>
      </c>
      <c r="AM420">
        <v>800</v>
      </c>
      <c r="AO420" s="18">
        <f>250+19*AH420+D420*(23+(AL420-AM420)+AM420*(1-IF(AN420&gt;0,AN420,'Metric Summary'!$AG$2)))</f>
        <v>757</v>
      </c>
      <c r="AP420">
        <f t="shared" si="76"/>
        <v>0</v>
      </c>
      <c r="AQ420">
        <f t="shared" si="77"/>
        <v>0</v>
      </c>
    </row>
    <row r="421" spans="1:43" x14ac:dyDescent="0.2">
      <c r="A421" s="1" t="s">
        <v>1755</v>
      </c>
      <c r="B421" s="14" t="s">
        <v>1756</v>
      </c>
      <c r="C421" t="s">
        <v>1767</v>
      </c>
      <c r="D421" s="15">
        <v>10</v>
      </c>
      <c r="E421" s="1" t="s">
        <v>1771</v>
      </c>
      <c r="F421" s="3">
        <f>'Metric Summary'!$C$52</f>
        <v>0</v>
      </c>
      <c r="G421" s="4">
        <f t="shared" si="72"/>
        <v>0</v>
      </c>
      <c r="H421" s="51">
        <f t="shared" si="73"/>
        <v>0</v>
      </c>
      <c r="I421" s="52">
        <f t="shared" si="74"/>
        <v>0</v>
      </c>
      <c r="J421" s="17">
        <f t="shared" si="75"/>
        <v>0</v>
      </c>
      <c r="K421" s="13">
        <f>J421*60*24*'Metric Summary'!$A$14</f>
        <v>0</v>
      </c>
      <c r="L421" s="52">
        <f>D421*F421*AJ421*AK421*'Metric Summary'!$A$15</f>
        <v>0</v>
      </c>
      <c r="M421" s="52">
        <f>D421*F421*AJ421*AK421*'Metric Summary'!$A$15*'Metric Summary'!$A$17</f>
        <v>0</v>
      </c>
      <c r="N421" s="13">
        <f>L421*24*'Metric Summary'!$A$16+M421*'Metric Summary'!$A$18</f>
        <v>0</v>
      </c>
      <c r="AE421" t="s">
        <v>1783</v>
      </c>
      <c r="AF421" t="s">
        <v>171</v>
      </c>
      <c r="AG421">
        <v>1</v>
      </c>
      <c r="AH421">
        <v>4</v>
      </c>
      <c r="AI421">
        <v>1</v>
      </c>
      <c r="AL421">
        <v>180</v>
      </c>
      <c r="AM421">
        <v>160</v>
      </c>
      <c r="AO421" s="18">
        <f>250+19*AH421+D421*(23+(AL421-AM421)+AM421*(1-IF(AN421&gt;0,AN421,'Metric Summary'!$AG$2)))</f>
        <v>1396</v>
      </c>
      <c r="AP421">
        <f t="shared" si="76"/>
        <v>0</v>
      </c>
      <c r="AQ421">
        <f t="shared" si="77"/>
        <v>0</v>
      </c>
    </row>
    <row r="422" spans="1:43" x14ac:dyDescent="0.2">
      <c r="A422" s="1" t="s">
        <v>1755</v>
      </c>
      <c r="B422" s="14" t="s">
        <v>1756</v>
      </c>
      <c r="C422" t="s">
        <v>1768</v>
      </c>
      <c r="D422" s="15">
        <v>5</v>
      </c>
      <c r="E422" s="1" t="s">
        <v>1772</v>
      </c>
      <c r="F422" s="3">
        <f>'Metric Summary'!$C$52</f>
        <v>0</v>
      </c>
      <c r="G422" s="4">
        <f t="shared" si="72"/>
        <v>0</v>
      </c>
      <c r="H422" s="51">
        <f t="shared" si="73"/>
        <v>0</v>
      </c>
      <c r="I422" s="52">
        <f t="shared" si="74"/>
        <v>0</v>
      </c>
      <c r="J422" s="17">
        <f t="shared" si="75"/>
        <v>0</v>
      </c>
      <c r="K422" s="13">
        <f>J422*60*24*'Metric Summary'!$A$14</f>
        <v>0</v>
      </c>
      <c r="L422" s="52">
        <f>D422*F422*AJ422*AK422*'Metric Summary'!$A$15</f>
        <v>0</v>
      </c>
      <c r="M422" s="52">
        <f>D422*F422*AJ422*AK422*'Metric Summary'!$A$15*'Metric Summary'!$A$17</f>
        <v>0</v>
      </c>
      <c r="N422" s="13">
        <f>L422*24*'Metric Summary'!$A$16+M422*'Metric Summary'!$A$18</f>
        <v>0</v>
      </c>
      <c r="AE422" t="s">
        <v>1784</v>
      </c>
      <c r="AF422" t="s">
        <v>171</v>
      </c>
      <c r="AG422">
        <v>1</v>
      </c>
      <c r="AH422">
        <v>5</v>
      </c>
      <c r="AI422">
        <v>2</v>
      </c>
      <c r="AL422">
        <v>373</v>
      </c>
      <c r="AM422">
        <v>352</v>
      </c>
      <c r="AO422" s="18">
        <f>250+19*AH422+D422*(23+(AL422-AM422)+AM422*(1-IF(AN422&gt;0,AN422,'Metric Summary'!$AG$2)))</f>
        <v>1269</v>
      </c>
      <c r="AP422">
        <f t="shared" si="76"/>
        <v>0</v>
      </c>
      <c r="AQ422">
        <f t="shared" si="77"/>
        <v>0</v>
      </c>
    </row>
    <row r="423" spans="1:43" x14ac:dyDescent="0.2">
      <c r="A423" s="1" t="s">
        <v>1139</v>
      </c>
      <c r="B423" s="1" t="s">
        <v>1140</v>
      </c>
      <c r="C423" t="s">
        <v>1141</v>
      </c>
      <c r="D423" s="27">
        <v>1</v>
      </c>
      <c r="E423" s="1"/>
      <c r="F423" s="3">
        <f>'Metric Summary'!$C$75</f>
        <v>0</v>
      </c>
      <c r="G423" s="4">
        <f t="shared" si="72"/>
        <v>0</v>
      </c>
      <c r="H423" s="51">
        <f t="shared" si="73"/>
        <v>0</v>
      </c>
      <c r="I423" s="52">
        <f t="shared" si="74"/>
        <v>0</v>
      </c>
      <c r="J423" s="17">
        <f t="shared" si="75"/>
        <v>0</v>
      </c>
      <c r="K423" s="13">
        <f>J423*60*24*'Metric Summary'!$A$14</f>
        <v>0</v>
      </c>
      <c r="L423" s="52">
        <f>D423*F423*AJ423*AK423*'Metric Summary'!$A$15</f>
        <v>0</v>
      </c>
      <c r="M423" s="52">
        <f>D423*F423*AJ423*AK423*'Metric Summary'!$A$15*'Metric Summary'!$A$17</f>
        <v>0</v>
      </c>
      <c r="N423" s="13">
        <f>L423*24*'Metric Summary'!$A$16+M423*'Metric Summary'!$A$18</f>
        <v>0</v>
      </c>
      <c r="AE423" t="s">
        <v>1141</v>
      </c>
      <c r="AG423">
        <v>1</v>
      </c>
      <c r="AI423">
        <v>3</v>
      </c>
      <c r="AO423">
        <v>654</v>
      </c>
      <c r="AP423">
        <f t="shared" si="76"/>
        <v>0</v>
      </c>
      <c r="AQ423">
        <f t="shared" si="77"/>
        <v>0</v>
      </c>
    </row>
    <row r="424" spans="1:43" x14ac:dyDescent="0.2">
      <c r="A424" s="1" t="s">
        <v>1139</v>
      </c>
      <c r="B424" s="1" t="s">
        <v>1140</v>
      </c>
      <c r="C424" s="1" t="s">
        <v>1144</v>
      </c>
      <c r="D424" s="3">
        <f>'Metric Summary'!D75</f>
        <v>600</v>
      </c>
      <c r="E424" s="54" t="s">
        <v>1146</v>
      </c>
      <c r="F424" s="3">
        <f>'Metric Summary'!$C$75</f>
        <v>0</v>
      </c>
      <c r="G424" s="4">
        <f t="shared" si="72"/>
        <v>0</v>
      </c>
      <c r="H424" s="51">
        <f t="shared" si="73"/>
        <v>0</v>
      </c>
      <c r="I424" s="52">
        <f t="shared" si="74"/>
        <v>0</v>
      </c>
      <c r="J424" s="17">
        <f t="shared" si="75"/>
        <v>0</v>
      </c>
      <c r="K424" s="13">
        <f>J424*60*24*'Metric Summary'!$A$14</f>
        <v>0</v>
      </c>
      <c r="L424" s="52">
        <f>D424*F424*AJ424*AK424*'Metric Summary'!$A$15</f>
        <v>0</v>
      </c>
      <c r="M424" s="52">
        <f>D424*F424*AJ424*AK424*'Metric Summary'!$A$15*'Metric Summary'!$A$17</f>
        <v>0</v>
      </c>
      <c r="N424" s="13">
        <f>L424*24*'Metric Summary'!$A$16+M424*'Metric Summary'!$A$18</f>
        <v>0</v>
      </c>
      <c r="AE424" s="1" t="s">
        <v>1144</v>
      </c>
      <c r="AG424">
        <v>1</v>
      </c>
      <c r="AI424">
        <v>3</v>
      </c>
      <c r="AO424">
        <v>654</v>
      </c>
      <c r="AP424">
        <f t="shared" si="76"/>
        <v>0</v>
      </c>
      <c r="AQ424">
        <f t="shared" si="77"/>
        <v>0</v>
      </c>
    </row>
    <row r="425" spans="1:43" x14ac:dyDescent="0.2">
      <c r="A425" s="1" t="s">
        <v>1139</v>
      </c>
      <c r="B425" s="1" t="s">
        <v>1140</v>
      </c>
      <c r="C425" t="s">
        <v>1142</v>
      </c>
      <c r="D425" s="15">
        <v>1</v>
      </c>
      <c r="E425" s="1"/>
      <c r="F425" s="3">
        <f>'Metric Summary'!$C$75</f>
        <v>0</v>
      </c>
      <c r="G425" s="4">
        <f t="shared" ref="G425:G488" si="84">IF(F425&gt;0,D425*(AO425)/(AG425*60),0)</f>
        <v>0</v>
      </c>
      <c r="H425" s="51">
        <f t="shared" ref="H425:H488" si="85">IF(F425&gt;0,D425/AG425,0)</f>
        <v>0</v>
      </c>
      <c r="I425" s="52">
        <f t="shared" ref="I425:I488" si="86">F425*D425/AG425</f>
        <v>0</v>
      </c>
      <c r="J425" s="17">
        <f t="shared" ref="J425:J488" si="87">I425*AI425</f>
        <v>0</v>
      </c>
      <c r="K425" s="13">
        <f>J425*60*24*'Metric Summary'!$A$14</f>
        <v>0</v>
      </c>
      <c r="L425" s="52">
        <f>D425*F425*AJ425*AK425*'Metric Summary'!$A$15</f>
        <v>0</v>
      </c>
      <c r="M425" s="52">
        <f>D425*F425*AJ425*AK425*'Metric Summary'!$A$15*'Metric Summary'!$A$17</f>
        <v>0</v>
      </c>
      <c r="N425" s="13">
        <f>L425*24*'Metric Summary'!$A$16+M425*'Metric Summary'!$A$18</f>
        <v>0</v>
      </c>
      <c r="AE425" t="s">
        <v>1142</v>
      </c>
      <c r="AG425">
        <v>1</v>
      </c>
      <c r="AI425">
        <v>16</v>
      </c>
      <c r="AO425">
        <v>817</v>
      </c>
      <c r="AP425">
        <f t="shared" ref="AP425:AP488" si="88">F425*AI425*IF(D425&gt;0,1,0)</f>
        <v>0</v>
      </c>
      <c r="AQ425">
        <f t="shared" ref="AQ425:AQ488" si="89">F425*AI425*D425</f>
        <v>0</v>
      </c>
    </row>
    <row r="426" spans="1:43" x14ac:dyDescent="0.2">
      <c r="A426" s="1" t="s">
        <v>1139</v>
      </c>
      <c r="B426" s="1" t="s">
        <v>1140</v>
      </c>
      <c r="C426" t="s">
        <v>938</v>
      </c>
      <c r="D426" s="15">
        <v>1</v>
      </c>
      <c r="E426" s="1"/>
      <c r="F426" s="3">
        <f>'Metric Summary'!$C$75</f>
        <v>0</v>
      </c>
      <c r="G426" s="4">
        <f t="shared" si="84"/>
        <v>0</v>
      </c>
      <c r="H426" s="51">
        <f t="shared" si="85"/>
        <v>0</v>
      </c>
      <c r="I426" s="52">
        <f t="shared" si="86"/>
        <v>0</v>
      </c>
      <c r="J426" s="17">
        <f t="shared" si="87"/>
        <v>0</v>
      </c>
      <c r="K426" s="13">
        <f>J426*60*24*'Metric Summary'!$A$14</f>
        <v>0</v>
      </c>
      <c r="L426" s="52">
        <f>D426*F426*AJ426*AK426*'Metric Summary'!$A$15</f>
        <v>0</v>
      </c>
      <c r="M426" s="52">
        <f>D426*F426*AJ426*AK426*'Metric Summary'!$A$15*'Metric Summary'!$A$17</f>
        <v>0</v>
      </c>
      <c r="N426" s="13">
        <f>L426*24*'Metric Summary'!$A$16+M426*'Metric Summary'!$A$18</f>
        <v>0</v>
      </c>
      <c r="AE426" t="s">
        <v>938</v>
      </c>
      <c r="AG426">
        <v>1</v>
      </c>
      <c r="AI426">
        <v>1</v>
      </c>
      <c r="AO426">
        <v>620</v>
      </c>
      <c r="AP426">
        <f t="shared" si="88"/>
        <v>0</v>
      </c>
      <c r="AQ426">
        <f t="shared" si="89"/>
        <v>0</v>
      </c>
    </row>
    <row r="427" spans="1:43" x14ac:dyDescent="0.2">
      <c r="A427" s="1" t="s">
        <v>1139</v>
      </c>
      <c r="B427" s="1" t="s">
        <v>1140</v>
      </c>
      <c r="C427" t="s">
        <v>1143</v>
      </c>
      <c r="D427" s="15">
        <v>1</v>
      </c>
      <c r="E427" s="1"/>
      <c r="F427" s="3">
        <f>'Metric Summary'!$C$75</f>
        <v>0</v>
      </c>
      <c r="G427" s="4">
        <f t="shared" si="84"/>
        <v>0</v>
      </c>
      <c r="H427" s="51">
        <f t="shared" si="85"/>
        <v>0</v>
      </c>
      <c r="I427" s="52">
        <f t="shared" si="86"/>
        <v>0</v>
      </c>
      <c r="J427" s="17">
        <f t="shared" si="87"/>
        <v>0</v>
      </c>
      <c r="K427" s="13">
        <f>J427*60*24*'Metric Summary'!$A$14</f>
        <v>0</v>
      </c>
      <c r="L427" s="52">
        <f>D427*F427*AJ427*AK427*'Metric Summary'!$A$15</f>
        <v>0</v>
      </c>
      <c r="M427" s="52">
        <f>D427*F427*AJ427*AK427*'Metric Summary'!$A$15*'Metric Summary'!$A$17</f>
        <v>0</v>
      </c>
      <c r="N427" s="13">
        <f>L427*24*'Metric Summary'!$A$16+M427*'Metric Summary'!$A$18</f>
        <v>0</v>
      </c>
      <c r="AE427" t="s">
        <v>1143</v>
      </c>
      <c r="AG427">
        <v>1</v>
      </c>
      <c r="AI427">
        <v>3</v>
      </c>
      <c r="AO427">
        <v>615</v>
      </c>
      <c r="AP427">
        <f t="shared" si="88"/>
        <v>0</v>
      </c>
      <c r="AQ427">
        <f t="shared" si="89"/>
        <v>0</v>
      </c>
    </row>
    <row r="428" spans="1:43" x14ac:dyDescent="0.2">
      <c r="A428" s="1" t="s">
        <v>1539</v>
      </c>
      <c r="B428" s="14" t="s">
        <v>1163</v>
      </c>
      <c r="C428" t="s">
        <v>1540</v>
      </c>
      <c r="D428" s="15">
        <v>1</v>
      </c>
      <c r="E428" s="1" t="s">
        <v>803</v>
      </c>
      <c r="F428" s="3">
        <f>'Metric Summary'!$C$40</f>
        <v>0</v>
      </c>
      <c r="G428" s="4">
        <f t="shared" si="84"/>
        <v>0</v>
      </c>
      <c r="H428" s="51">
        <f t="shared" si="85"/>
        <v>0</v>
      </c>
      <c r="I428" s="52">
        <f t="shared" si="86"/>
        <v>0</v>
      </c>
      <c r="J428" s="17">
        <f t="shared" si="87"/>
        <v>0</v>
      </c>
      <c r="K428" s="13">
        <f>J428*60*24*'Metric Summary'!$A$14</f>
        <v>0</v>
      </c>
      <c r="L428" s="52">
        <f>D428*F428*AJ428*AK428*'Metric Summary'!$A$15</f>
        <v>0</v>
      </c>
      <c r="M428" s="52">
        <f>D428*F428*AJ428*AK428*'Metric Summary'!$A$15*'Metric Summary'!$A$17</f>
        <v>0</v>
      </c>
      <c r="N428" s="13">
        <f>L428*24*'Metric Summary'!$A$16+M428*'Metric Summary'!$A$18</f>
        <v>0</v>
      </c>
      <c r="AE428" t="s">
        <v>1559</v>
      </c>
      <c r="AF428" t="s">
        <v>171</v>
      </c>
      <c r="AG428">
        <v>1</v>
      </c>
      <c r="AH428">
        <v>8</v>
      </c>
      <c r="AI428">
        <v>2</v>
      </c>
      <c r="AL428">
        <v>320</v>
      </c>
      <c r="AM428">
        <v>288</v>
      </c>
      <c r="AO428" s="18">
        <f>250+19*AH428+D428*(23+(AL428-AM428)+AM428*(1-IF(AN428&gt;0,AN428,'Metric Summary'!$AG$2)))</f>
        <v>572.20000000000005</v>
      </c>
      <c r="AP428">
        <f t="shared" si="88"/>
        <v>0</v>
      </c>
      <c r="AQ428">
        <f t="shared" si="89"/>
        <v>0</v>
      </c>
    </row>
    <row r="429" spans="1:43" x14ac:dyDescent="0.2">
      <c r="A429" s="1" t="s">
        <v>1539</v>
      </c>
      <c r="B429" s="14" t="s">
        <v>1163</v>
      </c>
      <c r="C429" t="s">
        <v>1541</v>
      </c>
      <c r="D429" s="15">
        <v>1</v>
      </c>
      <c r="E429" s="1" t="s">
        <v>206</v>
      </c>
      <c r="F429" s="3">
        <f>'Metric Summary'!$C$40</f>
        <v>0</v>
      </c>
      <c r="G429" s="4">
        <f t="shared" si="84"/>
        <v>0</v>
      </c>
      <c r="H429" s="51">
        <f t="shared" si="85"/>
        <v>0</v>
      </c>
      <c r="I429" s="52">
        <f t="shared" si="86"/>
        <v>0</v>
      </c>
      <c r="J429" s="17">
        <f t="shared" si="87"/>
        <v>0</v>
      </c>
      <c r="K429" s="13">
        <f>J429*60*24*'Metric Summary'!$A$14</f>
        <v>0</v>
      </c>
      <c r="L429" s="52">
        <f>D429*F429*AJ429*AK429*'Metric Summary'!$A$15</f>
        <v>0</v>
      </c>
      <c r="M429" s="52">
        <f>D429*F429*AJ429*AK429*'Metric Summary'!$A$15*'Metric Summary'!$A$17</f>
        <v>0</v>
      </c>
      <c r="N429" s="13">
        <f>L429*24*'Metric Summary'!$A$16+M429*'Metric Summary'!$A$18</f>
        <v>0</v>
      </c>
      <c r="AE429" t="s">
        <v>1560</v>
      </c>
      <c r="AF429" t="s">
        <v>170</v>
      </c>
      <c r="AG429">
        <v>60</v>
      </c>
      <c r="AH429">
        <v>3</v>
      </c>
      <c r="AI429">
        <v>1</v>
      </c>
      <c r="AL429">
        <v>139</v>
      </c>
      <c r="AM429">
        <v>132</v>
      </c>
      <c r="AO429" s="18">
        <f>250+19*AH429+D429*(23+(AL429-AM429)+AM429*(1-IF(AN429&gt;0,AN429,'Metric Summary'!$AG$2)))</f>
        <v>389.8</v>
      </c>
      <c r="AP429">
        <f t="shared" si="88"/>
        <v>0</v>
      </c>
      <c r="AQ429">
        <f t="shared" si="89"/>
        <v>0</v>
      </c>
    </row>
    <row r="430" spans="1:43" x14ac:dyDescent="0.2">
      <c r="A430" s="1" t="s">
        <v>1539</v>
      </c>
      <c r="B430" s="14" t="s">
        <v>1163</v>
      </c>
      <c r="C430" t="s">
        <v>1542</v>
      </c>
      <c r="D430" s="15">
        <v>7</v>
      </c>
      <c r="E430" s="1" t="s">
        <v>1555</v>
      </c>
      <c r="F430" s="3">
        <f>'Metric Summary'!$C$40</f>
        <v>0</v>
      </c>
      <c r="G430" s="4">
        <f t="shared" si="84"/>
        <v>0</v>
      </c>
      <c r="H430" s="51">
        <f t="shared" si="85"/>
        <v>0</v>
      </c>
      <c r="I430" s="52">
        <f t="shared" si="86"/>
        <v>0</v>
      </c>
      <c r="J430" s="17">
        <f t="shared" si="87"/>
        <v>0</v>
      </c>
      <c r="K430" s="13">
        <f>J430*60*24*'Metric Summary'!$A$14</f>
        <v>0</v>
      </c>
      <c r="L430" s="52">
        <f>D430*F430*AJ430*AK430*'Metric Summary'!$A$15</f>
        <v>0</v>
      </c>
      <c r="M430" s="52">
        <f>D430*F430*AJ430*AK430*'Metric Summary'!$A$15*'Metric Summary'!$A$17</f>
        <v>0</v>
      </c>
      <c r="N430" s="13">
        <f>L430*24*'Metric Summary'!$A$16+M430*'Metric Summary'!$A$18</f>
        <v>0</v>
      </c>
      <c r="AE430" t="s">
        <v>1561</v>
      </c>
      <c r="AF430" t="s">
        <v>171</v>
      </c>
      <c r="AG430">
        <v>5</v>
      </c>
      <c r="AH430">
        <v>4</v>
      </c>
      <c r="AI430">
        <v>1</v>
      </c>
      <c r="AL430">
        <v>240</v>
      </c>
      <c r="AM430">
        <v>232</v>
      </c>
      <c r="AO430" s="18">
        <f>250+19*AH430+D430*(23+(AL430-AM430)+AM430*(1-IF(AN430&gt;0,AN430,'Metric Summary'!$AG$2)))</f>
        <v>1192.6000000000001</v>
      </c>
      <c r="AP430">
        <f t="shared" si="88"/>
        <v>0</v>
      </c>
      <c r="AQ430">
        <f t="shared" si="89"/>
        <v>0</v>
      </c>
    </row>
    <row r="431" spans="1:43" x14ac:dyDescent="0.2">
      <c r="A431" s="1" t="s">
        <v>1539</v>
      </c>
      <c r="B431" s="14" t="s">
        <v>1163</v>
      </c>
      <c r="C431" t="s">
        <v>1543</v>
      </c>
      <c r="D431" s="15">
        <v>2</v>
      </c>
      <c r="E431" s="1" t="s">
        <v>913</v>
      </c>
      <c r="F431" s="3">
        <f>'Metric Summary'!$C$40</f>
        <v>0</v>
      </c>
      <c r="G431" s="4">
        <f t="shared" si="84"/>
        <v>0</v>
      </c>
      <c r="H431" s="51">
        <f t="shared" si="85"/>
        <v>0</v>
      </c>
      <c r="I431" s="52">
        <f t="shared" si="86"/>
        <v>0</v>
      </c>
      <c r="J431" s="17">
        <f t="shared" si="87"/>
        <v>0</v>
      </c>
      <c r="K431" s="13">
        <f>J431*60*24*'Metric Summary'!$A$14</f>
        <v>0</v>
      </c>
      <c r="L431" s="52">
        <f>D431*F431*AJ431*AK431*'Metric Summary'!$A$15</f>
        <v>0</v>
      </c>
      <c r="M431" s="52">
        <f>D431*F431*AJ431*AK431*'Metric Summary'!$A$15*'Metric Summary'!$A$17</f>
        <v>0</v>
      </c>
      <c r="N431" s="13">
        <f>L431*24*'Metric Summary'!$A$16+M431*'Metric Summary'!$A$18</f>
        <v>0</v>
      </c>
      <c r="AE431" t="s">
        <v>1562</v>
      </c>
      <c r="AF431" t="s">
        <v>171</v>
      </c>
      <c r="AG431">
        <v>1</v>
      </c>
      <c r="AH431">
        <v>5</v>
      </c>
      <c r="AI431">
        <v>2</v>
      </c>
      <c r="AL431">
        <v>161</v>
      </c>
      <c r="AM431">
        <v>132</v>
      </c>
      <c r="AO431" s="18">
        <f>250+19*AH431+D431*(23+(AL431-AM431)+AM431*(1-IF(AN431&gt;0,AN431,'Metric Summary'!$AG$2)))</f>
        <v>554.6</v>
      </c>
      <c r="AP431">
        <f t="shared" si="88"/>
        <v>0</v>
      </c>
      <c r="AQ431">
        <f t="shared" si="89"/>
        <v>0</v>
      </c>
    </row>
    <row r="432" spans="1:43" x14ac:dyDescent="0.2">
      <c r="A432" s="1" t="s">
        <v>1539</v>
      </c>
      <c r="B432" s="14" t="s">
        <v>1163</v>
      </c>
      <c r="C432" t="s">
        <v>1544</v>
      </c>
      <c r="D432" s="15">
        <v>14</v>
      </c>
      <c r="E432" s="1" t="s">
        <v>212</v>
      </c>
      <c r="F432" s="3">
        <f>'Metric Summary'!$C$40</f>
        <v>0</v>
      </c>
      <c r="G432" s="4">
        <f t="shared" si="84"/>
        <v>0</v>
      </c>
      <c r="H432" s="51">
        <f t="shared" si="85"/>
        <v>0</v>
      </c>
      <c r="I432" s="52">
        <f t="shared" si="86"/>
        <v>0</v>
      </c>
      <c r="J432" s="17">
        <f t="shared" si="87"/>
        <v>0</v>
      </c>
      <c r="K432" s="13">
        <f>J432*60*24*'Metric Summary'!$A$14</f>
        <v>0</v>
      </c>
      <c r="L432" s="52">
        <f>D432*F432*AJ432*AK432*'Metric Summary'!$A$15</f>
        <v>0</v>
      </c>
      <c r="M432" s="52">
        <f>D432*F432*AJ432*AK432*'Metric Summary'!$A$15*'Metric Summary'!$A$17</f>
        <v>0</v>
      </c>
      <c r="N432" s="13">
        <f>L432*24*'Metric Summary'!$A$16+M432*'Metric Summary'!$A$18</f>
        <v>0</v>
      </c>
      <c r="AE432" t="s">
        <v>1563</v>
      </c>
      <c r="AF432" t="s">
        <v>171</v>
      </c>
      <c r="AG432">
        <v>1</v>
      </c>
      <c r="AH432">
        <v>6</v>
      </c>
      <c r="AI432">
        <v>2</v>
      </c>
      <c r="AL432">
        <v>262</v>
      </c>
      <c r="AM432">
        <v>232</v>
      </c>
      <c r="AO432" s="18">
        <f>250+19*AH432+D432*(23+(AL432-AM432)+AM432*(1-IF(AN432&gt;0,AN432,'Metric Summary'!$AG$2)))</f>
        <v>2405.2000000000003</v>
      </c>
      <c r="AP432">
        <f t="shared" si="88"/>
        <v>0</v>
      </c>
      <c r="AQ432">
        <f t="shared" si="89"/>
        <v>0</v>
      </c>
    </row>
    <row r="433" spans="1:43" x14ac:dyDescent="0.2">
      <c r="A433" s="1" t="s">
        <v>1539</v>
      </c>
      <c r="B433" s="14" t="s">
        <v>1163</v>
      </c>
      <c r="C433" t="s">
        <v>1545</v>
      </c>
      <c r="D433" s="15">
        <v>2</v>
      </c>
      <c r="E433" s="1" t="s">
        <v>1556</v>
      </c>
      <c r="F433" s="3">
        <f>'Metric Summary'!$C$40</f>
        <v>0</v>
      </c>
      <c r="G433" s="4">
        <f t="shared" si="84"/>
        <v>0</v>
      </c>
      <c r="H433" s="51">
        <f t="shared" si="85"/>
        <v>0</v>
      </c>
      <c r="I433" s="52">
        <f t="shared" si="86"/>
        <v>0</v>
      </c>
      <c r="J433" s="17">
        <f t="shared" si="87"/>
        <v>0</v>
      </c>
      <c r="K433" s="13">
        <f>J433*60*24*'Metric Summary'!$A$14</f>
        <v>0</v>
      </c>
      <c r="L433" s="52">
        <f>D433*F433*AJ433*AK433*'Metric Summary'!$A$15</f>
        <v>0</v>
      </c>
      <c r="M433" s="52">
        <f>D433*F433*AJ433*AK433*'Metric Summary'!$A$15*'Metric Summary'!$A$17</f>
        <v>0</v>
      </c>
      <c r="N433" s="13">
        <f>L433*24*'Metric Summary'!$A$16+M433*'Metric Summary'!$A$18</f>
        <v>0</v>
      </c>
      <c r="AE433" t="s">
        <v>1564</v>
      </c>
      <c r="AF433" t="s">
        <v>171</v>
      </c>
      <c r="AG433">
        <v>1</v>
      </c>
      <c r="AH433">
        <v>6</v>
      </c>
      <c r="AI433">
        <v>3</v>
      </c>
      <c r="AL433">
        <v>166</v>
      </c>
      <c r="AM433">
        <v>132</v>
      </c>
      <c r="AO433" s="18">
        <f>250+19*AH433+D433*(23+(AL433-AM433)+AM433*(1-IF(AN433&gt;0,AN433,'Metric Summary'!$AG$2)))</f>
        <v>583.6</v>
      </c>
      <c r="AP433">
        <f t="shared" si="88"/>
        <v>0</v>
      </c>
      <c r="AQ433">
        <f t="shared" si="89"/>
        <v>0</v>
      </c>
    </row>
    <row r="434" spans="1:43" x14ac:dyDescent="0.2">
      <c r="A434" s="1" t="s">
        <v>1539</v>
      </c>
      <c r="B434" s="14" t="s">
        <v>1163</v>
      </c>
      <c r="C434" t="s">
        <v>1546</v>
      </c>
      <c r="D434" s="15">
        <v>2</v>
      </c>
      <c r="E434" s="1" t="s">
        <v>913</v>
      </c>
      <c r="F434" s="3">
        <f>'Metric Summary'!$C$40</f>
        <v>0</v>
      </c>
      <c r="G434" s="4">
        <f t="shared" si="84"/>
        <v>0</v>
      </c>
      <c r="H434" s="51">
        <f t="shared" si="85"/>
        <v>0</v>
      </c>
      <c r="I434" s="52">
        <f t="shared" si="86"/>
        <v>0</v>
      </c>
      <c r="J434" s="17">
        <f t="shared" si="87"/>
        <v>0</v>
      </c>
      <c r="K434" s="13">
        <f>J434*60*24*'Metric Summary'!$A$14</f>
        <v>0</v>
      </c>
      <c r="L434" s="52">
        <f>D434*F434*AJ434*AK434*'Metric Summary'!$A$15</f>
        <v>0</v>
      </c>
      <c r="M434" s="52">
        <f>D434*F434*AJ434*AK434*'Metric Summary'!$A$15*'Metric Summary'!$A$17</f>
        <v>0</v>
      </c>
      <c r="N434" s="13">
        <f>L434*24*'Metric Summary'!$A$16+M434*'Metric Summary'!$A$18</f>
        <v>0</v>
      </c>
      <c r="AE434" t="s">
        <v>1565</v>
      </c>
      <c r="AF434" t="s">
        <v>171</v>
      </c>
      <c r="AG434">
        <v>1</v>
      </c>
      <c r="AH434">
        <v>6</v>
      </c>
      <c r="AI434">
        <v>0</v>
      </c>
      <c r="AL434">
        <v>454</v>
      </c>
      <c r="AM434">
        <v>432</v>
      </c>
      <c r="AO434" s="18">
        <f>250+19*AH434+D434*(23+(AL434-AM434)+AM434*(1-IF(AN434&gt;0,AN434,'Metric Summary'!$AG$2)))</f>
        <v>799.6</v>
      </c>
      <c r="AP434">
        <f t="shared" si="88"/>
        <v>0</v>
      </c>
      <c r="AQ434">
        <f t="shared" si="89"/>
        <v>0</v>
      </c>
    </row>
    <row r="435" spans="1:43" x14ac:dyDescent="0.2">
      <c r="A435" s="1" t="s">
        <v>1539</v>
      </c>
      <c r="B435" s="14" t="s">
        <v>1163</v>
      </c>
      <c r="C435" t="s">
        <v>1547</v>
      </c>
      <c r="D435" s="15">
        <v>5</v>
      </c>
      <c r="E435" s="1" t="s">
        <v>913</v>
      </c>
      <c r="F435" s="3">
        <f>'Metric Summary'!$C$40</f>
        <v>0</v>
      </c>
      <c r="G435" s="4">
        <f t="shared" si="84"/>
        <v>0</v>
      </c>
      <c r="H435" s="51">
        <f t="shared" si="85"/>
        <v>0</v>
      </c>
      <c r="I435" s="52">
        <f t="shared" si="86"/>
        <v>0</v>
      </c>
      <c r="J435" s="17">
        <f t="shared" si="87"/>
        <v>0</v>
      </c>
      <c r="K435" s="13">
        <f>J435*60*24*'Metric Summary'!$A$14</f>
        <v>0</v>
      </c>
      <c r="L435" s="52">
        <f>D435*F435*AJ435*AK435*'Metric Summary'!$A$15</f>
        <v>0</v>
      </c>
      <c r="M435" s="52">
        <f>D435*F435*AJ435*AK435*'Metric Summary'!$A$15*'Metric Summary'!$A$17</f>
        <v>0</v>
      </c>
      <c r="N435" s="13">
        <f>L435*24*'Metric Summary'!$A$16+M435*'Metric Summary'!$A$18</f>
        <v>0</v>
      </c>
      <c r="AE435" t="s">
        <v>1566</v>
      </c>
      <c r="AF435" t="s">
        <v>171</v>
      </c>
      <c r="AG435">
        <v>5</v>
      </c>
      <c r="AH435">
        <v>4</v>
      </c>
      <c r="AI435">
        <v>0</v>
      </c>
      <c r="AL435">
        <v>300</v>
      </c>
      <c r="AM435">
        <v>296</v>
      </c>
      <c r="AO435" s="18">
        <f>250+19*AH435+D435*(23+(AL435-AM435)+AM435*(1-IF(AN435&gt;0,AN435,'Metric Summary'!$AG$2)))</f>
        <v>1053</v>
      </c>
      <c r="AP435">
        <f t="shared" si="88"/>
        <v>0</v>
      </c>
      <c r="AQ435">
        <f t="shared" si="89"/>
        <v>0</v>
      </c>
    </row>
    <row r="436" spans="1:43" x14ac:dyDescent="0.2">
      <c r="A436" s="1" t="s">
        <v>1539</v>
      </c>
      <c r="B436" s="14" t="s">
        <v>1163</v>
      </c>
      <c r="C436" t="s">
        <v>1548</v>
      </c>
      <c r="D436" s="15">
        <v>2</v>
      </c>
      <c r="E436" s="1" t="s">
        <v>913</v>
      </c>
      <c r="F436" s="3">
        <f>'Metric Summary'!$C$40</f>
        <v>0</v>
      </c>
      <c r="G436" s="4">
        <f t="shared" si="84"/>
        <v>0</v>
      </c>
      <c r="H436" s="51">
        <f t="shared" si="85"/>
        <v>0</v>
      </c>
      <c r="I436" s="52">
        <f t="shared" si="86"/>
        <v>0</v>
      </c>
      <c r="J436" s="17">
        <f t="shared" si="87"/>
        <v>0</v>
      </c>
      <c r="K436" s="13">
        <f>J436*60*24*'Metric Summary'!$A$14</f>
        <v>0</v>
      </c>
      <c r="L436" s="52">
        <f>D436*F436*AJ436*AK436*'Metric Summary'!$A$15</f>
        <v>0</v>
      </c>
      <c r="M436" s="52">
        <f>D436*F436*AJ436*AK436*'Metric Summary'!$A$15*'Metric Summary'!$A$17</f>
        <v>0</v>
      </c>
      <c r="N436" s="13">
        <f>L436*24*'Metric Summary'!$A$16+M436*'Metric Summary'!$A$18</f>
        <v>0</v>
      </c>
      <c r="AE436" t="s">
        <v>1567</v>
      </c>
      <c r="AF436" t="s">
        <v>171</v>
      </c>
      <c r="AG436">
        <v>5</v>
      </c>
      <c r="AH436">
        <v>4</v>
      </c>
      <c r="AI436">
        <v>0</v>
      </c>
      <c r="AL436">
        <v>144</v>
      </c>
      <c r="AM436">
        <v>132</v>
      </c>
      <c r="AO436" s="18">
        <f>250+19*AH436+D436*(23+(AL436-AM436)+AM436*(1-IF(AN436&gt;0,AN436,'Metric Summary'!$AG$2)))</f>
        <v>501.6</v>
      </c>
      <c r="AP436">
        <f t="shared" si="88"/>
        <v>0</v>
      </c>
      <c r="AQ436">
        <f t="shared" si="89"/>
        <v>0</v>
      </c>
    </row>
    <row r="437" spans="1:43" x14ac:dyDescent="0.2">
      <c r="A437" s="1" t="s">
        <v>1539</v>
      </c>
      <c r="B437" s="14" t="s">
        <v>1163</v>
      </c>
      <c r="C437" t="s">
        <v>1549</v>
      </c>
      <c r="D437" s="15">
        <v>5</v>
      </c>
      <c r="E437" s="1" t="s">
        <v>913</v>
      </c>
      <c r="F437" s="3">
        <f>'Metric Summary'!$C$40</f>
        <v>0</v>
      </c>
      <c r="G437" s="4">
        <f t="shared" si="84"/>
        <v>0</v>
      </c>
      <c r="H437" s="51">
        <f t="shared" si="85"/>
        <v>0</v>
      </c>
      <c r="I437" s="52">
        <f t="shared" si="86"/>
        <v>0</v>
      </c>
      <c r="J437" s="17">
        <f t="shared" si="87"/>
        <v>0</v>
      </c>
      <c r="K437" s="13">
        <f>J437*60*24*'Metric Summary'!$A$14</f>
        <v>0</v>
      </c>
      <c r="L437" s="52">
        <f>D437*F437*AJ437*AK437*'Metric Summary'!$A$15</f>
        <v>0</v>
      </c>
      <c r="M437" s="52">
        <f>D437*F437*AJ437*AK437*'Metric Summary'!$A$15*'Metric Summary'!$A$17</f>
        <v>0</v>
      </c>
      <c r="N437" s="13">
        <f>L437*24*'Metric Summary'!$A$16+M437*'Metric Summary'!$A$18</f>
        <v>0</v>
      </c>
      <c r="AE437" t="s">
        <v>1568</v>
      </c>
      <c r="AF437" t="s">
        <v>171</v>
      </c>
      <c r="AG437">
        <v>5</v>
      </c>
      <c r="AH437">
        <v>7</v>
      </c>
      <c r="AI437">
        <v>0</v>
      </c>
      <c r="AL437">
        <v>507</v>
      </c>
      <c r="AM437">
        <v>496</v>
      </c>
      <c r="AO437" s="18">
        <f>250+19*AH437+D437*(23+(AL437-AM437)+AM437*(1-IF(AN437&gt;0,AN437,'Metric Summary'!$AG$2)))</f>
        <v>1545</v>
      </c>
      <c r="AP437">
        <f t="shared" si="88"/>
        <v>0</v>
      </c>
      <c r="AQ437">
        <f t="shared" si="89"/>
        <v>0</v>
      </c>
    </row>
    <row r="438" spans="1:43" x14ac:dyDescent="0.2">
      <c r="A438" s="1" t="s">
        <v>1539</v>
      </c>
      <c r="B438" s="14" t="s">
        <v>1163</v>
      </c>
      <c r="C438" t="s">
        <v>1550</v>
      </c>
      <c r="D438" s="15">
        <v>10</v>
      </c>
      <c r="E438" s="1" t="s">
        <v>493</v>
      </c>
      <c r="F438" s="3">
        <f>'Metric Summary'!$C$40</f>
        <v>0</v>
      </c>
      <c r="G438" s="4">
        <f t="shared" si="84"/>
        <v>0</v>
      </c>
      <c r="H438" s="51">
        <f t="shared" si="85"/>
        <v>0</v>
      </c>
      <c r="I438" s="52">
        <f t="shared" si="86"/>
        <v>0</v>
      </c>
      <c r="J438" s="17">
        <f t="shared" si="87"/>
        <v>0</v>
      </c>
      <c r="K438" s="13">
        <f>J438*60*24*'Metric Summary'!$A$14</f>
        <v>0</v>
      </c>
      <c r="L438" s="52">
        <f>D438*F438*AJ438*AK438*'Metric Summary'!$A$15</f>
        <v>0</v>
      </c>
      <c r="M438" s="52">
        <f>D438*F438*AJ438*AK438*'Metric Summary'!$A$15*'Metric Summary'!$A$17</f>
        <v>0</v>
      </c>
      <c r="N438" s="13">
        <f>L438*24*'Metric Summary'!$A$16+M438*'Metric Summary'!$A$18</f>
        <v>0</v>
      </c>
      <c r="AE438" t="s">
        <v>1569</v>
      </c>
      <c r="AF438" t="s">
        <v>171</v>
      </c>
      <c r="AG438">
        <v>5</v>
      </c>
      <c r="AH438">
        <v>4</v>
      </c>
      <c r="AI438">
        <v>0</v>
      </c>
      <c r="AL438">
        <v>240</v>
      </c>
      <c r="AM438">
        <v>232</v>
      </c>
      <c r="AO438" s="18">
        <f>250+19*AH438+D438*(23+(AL438-AM438)+AM438*(1-IF(AN438&gt;0,AN438,'Metric Summary'!$AG$2)))</f>
        <v>1564</v>
      </c>
      <c r="AP438">
        <f t="shared" si="88"/>
        <v>0</v>
      </c>
      <c r="AQ438">
        <f t="shared" si="89"/>
        <v>0</v>
      </c>
    </row>
    <row r="439" spans="1:43" x14ac:dyDescent="0.2">
      <c r="A439" s="1" t="s">
        <v>1539</v>
      </c>
      <c r="B439" s="14" t="s">
        <v>1163</v>
      </c>
      <c r="C439" t="s">
        <v>1551</v>
      </c>
      <c r="D439" s="15">
        <v>5</v>
      </c>
      <c r="E439" s="1" t="s">
        <v>1557</v>
      </c>
      <c r="F439" s="3">
        <f>'Metric Summary'!$C$40</f>
        <v>0</v>
      </c>
      <c r="G439" s="4">
        <f t="shared" si="84"/>
        <v>0</v>
      </c>
      <c r="H439" s="51">
        <f t="shared" si="85"/>
        <v>0</v>
      </c>
      <c r="I439" s="52">
        <f t="shared" si="86"/>
        <v>0</v>
      </c>
      <c r="J439" s="17">
        <f t="shared" si="87"/>
        <v>0</v>
      </c>
      <c r="K439" s="13">
        <f>J439*60*24*'Metric Summary'!$A$14</f>
        <v>0</v>
      </c>
      <c r="L439" s="52">
        <f>D439*F439*AJ439*AK439*'Metric Summary'!$A$15</f>
        <v>0</v>
      </c>
      <c r="M439" s="52">
        <f>D439*F439*AJ439*AK439*'Metric Summary'!$A$15*'Metric Summary'!$A$17</f>
        <v>0</v>
      </c>
      <c r="N439" s="13">
        <f>L439*24*'Metric Summary'!$A$16+M439*'Metric Summary'!$A$18</f>
        <v>0</v>
      </c>
      <c r="AE439" t="s">
        <v>1570</v>
      </c>
      <c r="AF439" t="s">
        <v>171</v>
      </c>
      <c r="AG439">
        <v>5</v>
      </c>
      <c r="AH439">
        <v>3</v>
      </c>
      <c r="AI439">
        <v>0</v>
      </c>
      <c r="AL439">
        <v>139</v>
      </c>
      <c r="AM439">
        <v>132</v>
      </c>
      <c r="AO439" s="18">
        <f>250+19*AH439+D439*(23+(AL439-AM439)+AM439*(1-IF(AN439&gt;0,AN439,'Metric Summary'!$AG$2)))</f>
        <v>721</v>
      </c>
      <c r="AP439">
        <f t="shared" si="88"/>
        <v>0</v>
      </c>
      <c r="AQ439">
        <f t="shared" si="89"/>
        <v>0</v>
      </c>
    </row>
    <row r="440" spans="1:43" x14ac:dyDescent="0.2">
      <c r="A440" s="1" t="s">
        <v>1539</v>
      </c>
      <c r="B440" s="14" t="s">
        <v>1163</v>
      </c>
      <c r="C440" t="s">
        <v>1552</v>
      </c>
      <c r="D440" s="15">
        <v>1</v>
      </c>
      <c r="E440" s="1"/>
      <c r="F440" s="3">
        <f>'Metric Summary'!$C$40</f>
        <v>0</v>
      </c>
      <c r="G440" s="4">
        <f t="shared" si="84"/>
        <v>0</v>
      </c>
      <c r="H440" s="51">
        <f t="shared" si="85"/>
        <v>0</v>
      </c>
      <c r="I440" s="52">
        <f t="shared" si="86"/>
        <v>0</v>
      </c>
      <c r="J440" s="17">
        <f t="shared" si="87"/>
        <v>0</v>
      </c>
      <c r="K440" s="13">
        <f>J440*60*24*'Metric Summary'!$A$14</f>
        <v>0</v>
      </c>
      <c r="L440" s="52">
        <f>D440*F440*AJ440*AK440*'Metric Summary'!$A$15</f>
        <v>0</v>
      </c>
      <c r="M440" s="52">
        <f>D440*F440*AJ440*AK440*'Metric Summary'!$A$15*'Metric Summary'!$A$17</f>
        <v>0</v>
      </c>
      <c r="N440" s="13">
        <f>L440*24*'Metric Summary'!$A$16+M440*'Metric Summary'!$A$18</f>
        <v>0</v>
      </c>
      <c r="AE440" t="s">
        <v>1571</v>
      </c>
      <c r="AF440" t="s">
        <v>171</v>
      </c>
      <c r="AG440">
        <v>5</v>
      </c>
      <c r="AH440">
        <v>4</v>
      </c>
      <c r="AI440">
        <v>0</v>
      </c>
      <c r="AL440">
        <v>240</v>
      </c>
      <c r="AM440">
        <v>232</v>
      </c>
      <c r="AO440" s="18">
        <f>250+19*AH440+D440*(23+(AL440-AM440)+AM440*(1-IF(AN440&gt;0,AN440,'Metric Summary'!$AG$2)))</f>
        <v>449.8</v>
      </c>
      <c r="AP440">
        <f t="shared" si="88"/>
        <v>0</v>
      </c>
      <c r="AQ440">
        <f t="shared" si="89"/>
        <v>0</v>
      </c>
    </row>
    <row r="441" spans="1:43" x14ac:dyDescent="0.2">
      <c r="A441" s="1" t="s">
        <v>1539</v>
      </c>
      <c r="B441" s="14" t="s">
        <v>1163</v>
      </c>
      <c r="C441" t="s">
        <v>1553</v>
      </c>
      <c r="D441" s="15">
        <v>10</v>
      </c>
      <c r="E441" s="1" t="s">
        <v>493</v>
      </c>
      <c r="F441" s="3">
        <f>'Metric Summary'!$C$40</f>
        <v>0</v>
      </c>
      <c r="G441" s="4">
        <f t="shared" si="84"/>
        <v>0</v>
      </c>
      <c r="H441" s="51">
        <f t="shared" si="85"/>
        <v>0</v>
      </c>
      <c r="I441" s="52">
        <f t="shared" si="86"/>
        <v>0</v>
      </c>
      <c r="J441" s="17">
        <f t="shared" si="87"/>
        <v>0</v>
      </c>
      <c r="K441" s="13">
        <f>J441*60*24*'Metric Summary'!$A$14</f>
        <v>0</v>
      </c>
      <c r="L441" s="52">
        <f>D441*F441*AJ441*AK441*'Metric Summary'!$A$15</f>
        <v>0</v>
      </c>
      <c r="M441" s="52">
        <f>D441*F441*AJ441*AK441*'Metric Summary'!$A$15*'Metric Summary'!$A$17</f>
        <v>0</v>
      </c>
      <c r="N441" s="13">
        <f>L441*24*'Metric Summary'!$A$16+M441*'Metric Summary'!$A$18</f>
        <v>0</v>
      </c>
      <c r="AE441" t="s">
        <v>1572</v>
      </c>
      <c r="AF441" t="s">
        <v>171</v>
      </c>
      <c r="AG441">
        <v>5</v>
      </c>
      <c r="AH441">
        <v>4</v>
      </c>
      <c r="AI441">
        <v>0</v>
      </c>
      <c r="AL441">
        <v>240</v>
      </c>
      <c r="AM441">
        <v>232</v>
      </c>
      <c r="AO441" s="18">
        <f>250+19*AH441+D441*(23+(AL441-AM441)+AM441*(1-IF(AN441&gt;0,AN441,'Metric Summary'!$AG$2)))</f>
        <v>1564</v>
      </c>
      <c r="AP441">
        <f t="shared" si="88"/>
        <v>0</v>
      </c>
      <c r="AQ441">
        <f t="shared" si="89"/>
        <v>0</v>
      </c>
    </row>
    <row r="442" spans="1:43" x14ac:dyDescent="0.2">
      <c r="A442" s="1" t="s">
        <v>1539</v>
      </c>
      <c r="B442" s="14" t="s">
        <v>1163</v>
      </c>
      <c r="C442" t="s">
        <v>1554</v>
      </c>
      <c r="D442" s="15">
        <v>1</v>
      </c>
      <c r="E442" s="1" t="s">
        <v>1558</v>
      </c>
      <c r="F442" s="3">
        <f>'Metric Summary'!$C$40</f>
        <v>0</v>
      </c>
      <c r="G442" s="4">
        <f t="shared" si="84"/>
        <v>0</v>
      </c>
      <c r="H442" s="51">
        <f t="shared" si="85"/>
        <v>0</v>
      </c>
      <c r="I442" s="52">
        <f t="shared" si="86"/>
        <v>0</v>
      </c>
      <c r="J442" s="17">
        <f t="shared" si="87"/>
        <v>0</v>
      </c>
      <c r="K442" s="13">
        <f>J442*60*24*'Metric Summary'!$A$14</f>
        <v>0</v>
      </c>
      <c r="L442" s="52">
        <f>D442*F442*AJ442*AK442*'Metric Summary'!$A$15</f>
        <v>0</v>
      </c>
      <c r="M442" s="52">
        <f>D442*F442*AJ442*AK442*'Metric Summary'!$A$15*'Metric Summary'!$A$17</f>
        <v>0</v>
      </c>
      <c r="N442" s="13">
        <f>L442*24*'Metric Summary'!$A$16+M442*'Metric Summary'!$A$18</f>
        <v>0</v>
      </c>
      <c r="AE442" t="s">
        <v>1573</v>
      </c>
      <c r="AF442" t="s">
        <v>171</v>
      </c>
      <c r="AG442">
        <v>5</v>
      </c>
      <c r="AH442">
        <v>7</v>
      </c>
      <c r="AI442">
        <v>3</v>
      </c>
      <c r="AL442">
        <v>195</v>
      </c>
      <c r="AM442">
        <v>160</v>
      </c>
      <c r="AO442" s="18">
        <f>250+19*AH442+D442*(23+(AL442-AM442)+AM442*(1-IF(AN442&gt;0,AN442,'Metric Summary'!$AG$2)))</f>
        <v>505</v>
      </c>
      <c r="AP442">
        <f t="shared" si="88"/>
        <v>0</v>
      </c>
      <c r="AQ442">
        <f t="shared" si="89"/>
        <v>0</v>
      </c>
    </row>
    <row r="443" spans="1:43" x14ac:dyDescent="0.2">
      <c r="A443" t="s">
        <v>654</v>
      </c>
      <c r="B443" s="14" t="s">
        <v>655</v>
      </c>
      <c r="C443" t="s">
        <v>679</v>
      </c>
      <c r="D443" s="15"/>
      <c r="E443" s="1"/>
      <c r="F443" s="3">
        <f>'Metric Summary'!C43</f>
        <v>0</v>
      </c>
      <c r="G443" s="4">
        <f t="shared" si="84"/>
        <v>0</v>
      </c>
      <c r="H443" s="51">
        <f t="shared" si="85"/>
        <v>0</v>
      </c>
      <c r="I443" s="52">
        <f t="shared" si="86"/>
        <v>0</v>
      </c>
      <c r="J443" s="17">
        <f t="shared" si="87"/>
        <v>0</v>
      </c>
      <c r="K443" s="13">
        <f>J443*60*24*'Metric Summary'!$A$14</f>
        <v>0</v>
      </c>
      <c r="L443" s="52">
        <f>D443*F443*AJ443*AK443*'Metric Summary'!$A$15</f>
        <v>0</v>
      </c>
      <c r="M443" s="52">
        <f>D443*F443*AJ443*AK443*'Metric Summary'!$A$15*'Metric Summary'!$A$17</f>
        <v>0</v>
      </c>
      <c r="N443" s="13">
        <f>L443*24*'Metric Summary'!$A$16+M443*'Metric Summary'!$A$18</f>
        <v>0</v>
      </c>
      <c r="AE443" t="s">
        <v>690</v>
      </c>
      <c r="AF443" t="s">
        <v>171</v>
      </c>
      <c r="AG443">
        <v>1</v>
      </c>
      <c r="AH443">
        <v>5</v>
      </c>
      <c r="AI443">
        <v>2</v>
      </c>
      <c r="AL443">
        <v>161</v>
      </c>
      <c r="AM443">
        <v>132</v>
      </c>
      <c r="AO443" s="18">
        <f>250+19*AH443+D443*(23+(AL443-AM443)+AM443*(1-IF(AN443&gt;0,AN443,'Metric Summary'!$AG$2)))</f>
        <v>345</v>
      </c>
      <c r="AP443">
        <f t="shared" si="88"/>
        <v>0</v>
      </c>
      <c r="AQ443">
        <f t="shared" si="89"/>
        <v>0</v>
      </c>
    </row>
    <row r="444" spans="1:43" x14ac:dyDescent="0.2">
      <c r="A444" t="s">
        <v>654</v>
      </c>
      <c r="B444" s="14" t="s">
        <v>655</v>
      </c>
      <c r="C444" t="s">
        <v>1304</v>
      </c>
      <c r="D444" s="15"/>
      <c r="E444" s="1"/>
      <c r="F444" s="3">
        <f>'Metric Summary'!$C$43</f>
        <v>0</v>
      </c>
      <c r="G444" s="4">
        <f t="shared" si="84"/>
        <v>0</v>
      </c>
      <c r="H444" s="51">
        <f t="shared" si="85"/>
        <v>0</v>
      </c>
      <c r="I444" s="52">
        <f t="shared" si="86"/>
        <v>0</v>
      </c>
      <c r="J444" s="17">
        <f t="shared" si="87"/>
        <v>0</v>
      </c>
      <c r="K444" s="13">
        <f>J444*60*24*'Metric Summary'!$A$14</f>
        <v>0</v>
      </c>
      <c r="L444" s="52">
        <f>D444*F444*AJ444*AK444*'Metric Summary'!$A$15</f>
        <v>0</v>
      </c>
      <c r="M444" s="52">
        <f>D444*F444*AJ444*AK444*'Metric Summary'!$A$15*'Metric Summary'!$A$17</f>
        <v>0</v>
      </c>
      <c r="N444" s="13">
        <f>L444*24*'Metric Summary'!$A$16+M444*'Metric Summary'!$A$18</f>
        <v>0</v>
      </c>
      <c r="AE444" t="s">
        <v>1306</v>
      </c>
      <c r="AF444" t="s">
        <v>171</v>
      </c>
      <c r="AG444">
        <v>1</v>
      </c>
      <c r="AH444">
        <v>4</v>
      </c>
      <c r="AI444">
        <v>1</v>
      </c>
      <c r="AL444">
        <v>564</v>
      </c>
      <c r="AM444">
        <v>544</v>
      </c>
      <c r="AO444" s="18">
        <f>250+19*AH444+D444*(23+(AL444-AM444)+AM444*(1-IF(AN444&gt;0,AN444,'Metric Summary'!$AG$2)))</f>
        <v>326</v>
      </c>
      <c r="AP444">
        <f t="shared" si="88"/>
        <v>0</v>
      </c>
      <c r="AQ444">
        <f t="shared" si="89"/>
        <v>0</v>
      </c>
    </row>
    <row r="445" spans="1:43" x14ac:dyDescent="0.2">
      <c r="A445" t="s">
        <v>654</v>
      </c>
      <c r="B445" s="14" t="s">
        <v>655</v>
      </c>
      <c r="C445" t="s">
        <v>658</v>
      </c>
      <c r="D445" s="15">
        <v>14</v>
      </c>
      <c r="E445" s="1" t="s">
        <v>539</v>
      </c>
      <c r="F445" s="3">
        <f>'Metric Summary'!$C$43</f>
        <v>0</v>
      </c>
      <c r="G445" s="4">
        <f t="shared" si="84"/>
        <v>0</v>
      </c>
      <c r="H445" s="51">
        <f t="shared" si="85"/>
        <v>0</v>
      </c>
      <c r="I445" s="52">
        <f t="shared" si="86"/>
        <v>0</v>
      </c>
      <c r="J445" s="17">
        <f t="shared" si="87"/>
        <v>0</v>
      </c>
      <c r="K445" s="13">
        <f>J445*60*24*'Metric Summary'!$A$14</f>
        <v>0</v>
      </c>
      <c r="L445" s="52">
        <f>D445*F445*AJ445*AK445*'Metric Summary'!$A$15</f>
        <v>0</v>
      </c>
      <c r="M445" s="52">
        <f>D445*F445*AJ445*AK445*'Metric Summary'!$A$15*'Metric Summary'!$A$17</f>
        <v>0</v>
      </c>
      <c r="N445" s="13">
        <f>L445*24*'Metric Summary'!$A$16+M445*'Metric Summary'!$A$18</f>
        <v>0</v>
      </c>
      <c r="AE445" t="s">
        <v>691</v>
      </c>
      <c r="AF445" t="s">
        <v>171</v>
      </c>
      <c r="AG445">
        <v>1</v>
      </c>
      <c r="AH445">
        <v>8</v>
      </c>
      <c r="AI445">
        <v>4</v>
      </c>
      <c r="AL445">
        <v>116</v>
      </c>
      <c r="AM445">
        <v>84</v>
      </c>
      <c r="AO445" s="18">
        <f>250+19*AH445+D445*(23+(AL445-AM445)+AM445*(1-IF(AN445&gt;0,AN445,'Metric Summary'!$AG$2)))</f>
        <v>1642.3999999999999</v>
      </c>
      <c r="AP445">
        <f t="shared" si="88"/>
        <v>0</v>
      </c>
      <c r="AQ445">
        <f t="shared" si="89"/>
        <v>0</v>
      </c>
    </row>
    <row r="446" spans="1:43" x14ac:dyDescent="0.2">
      <c r="A446" t="s">
        <v>654</v>
      </c>
      <c r="B446" s="14" t="s">
        <v>655</v>
      </c>
      <c r="C446" t="s">
        <v>680</v>
      </c>
      <c r="D446" s="15"/>
      <c r="E446" s="1"/>
      <c r="F446" s="3">
        <f>'Metric Summary'!$C$43</f>
        <v>0</v>
      </c>
      <c r="G446" s="4">
        <f t="shared" si="84"/>
        <v>0</v>
      </c>
      <c r="H446" s="51">
        <f t="shared" si="85"/>
        <v>0</v>
      </c>
      <c r="I446" s="52">
        <f t="shared" si="86"/>
        <v>0</v>
      </c>
      <c r="J446" s="17">
        <f t="shared" si="87"/>
        <v>0</v>
      </c>
      <c r="K446" s="13">
        <f>J446*60*24*'Metric Summary'!$A$14</f>
        <v>0</v>
      </c>
      <c r="L446" s="52">
        <f>D446*F446*AJ446*AK446*'Metric Summary'!$A$15</f>
        <v>0</v>
      </c>
      <c r="M446" s="52">
        <f>D446*F446*AJ446*AK446*'Metric Summary'!$A$15*'Metric Summary'!$A$17</f>
        <v>0</v>
      </c>
      <c r="N446" s="13">
        <f>L446*24*'Metric Summary'!$A$16+M446*'Metric Summary'!$A$18</f>
        <v>0</v>
      </c>
      <c r="AE446" t="s">
        <v>692</v>
      </c>
      <c r="AF446" t="s">
        <v>171</v>
      </c>
      <c r="AG446">
        <v>1</v>
      </c>
      <c r="AH446">
        <v>9</v>
      </c>
      <c r="AI446">
        <v>7</v>
      </c>
      <c r="AL446">
        <v>229</v>
      </c>
      <c r="AM446">
        <v>132</v>
      </c>
      <c r="AO446" s="18">
        <f>250+19*AH446+D446*(23+(AL446-AM446)+AM446*(1-IF(AN446&gt;0,AN446,'Metric Summary'!$AG$2)))</f>
        <v>421</v>
      </c>
      <c r="AP446">
        <f t="shared" si="88"/>
        <v>0</v>
      </c>
      <c r="AQ446">
        <f t="shared" si="89"/>
        <v>0</v>
      </c>
    </row>
    <row r="447" spans="1:43" x14ac:dyDescent="0.2">
      <c r="A447" t="s">
        <v>654</v>
      </c>
      <c r="B447" s="14" t="s">
        <v>655</v>
      </c>
      <c r="C447" t="s">
        <v>659</v>
      </c>
      <c r="D447" s="71">
        <f>'Metric Summary'!D43</f>
        <v>10</v>
      </c>
      <c r="E447" s="1" t="s">
        <v>687</v>
      </c>
      <c r="F447" s="3">
        <f>'Metric Summary'!$C$43</f>
        <v>0</v>
      </c>
      <c r="G447" s="4">
        <f t="shared" si="84"/>
        <v>0</v>
      </c>
      <c r="H447" s="51">
        <f t="shared" si="85"/>
        <v>0</v>
      </c>
      <c r="I447" s="52">
        <f t="shared" si="86"/>
        <v>0</v>
      </c>
      <c r="J447" s="17">
        <f t="shared" si="87"/>
        <v>0</v>
      </c>
      <c r="K447" s="13">
        <f>J447*60*24*'Metric Summary'!$A$14</f>
        <v>0</v>
      </c>
      <c r="L447" s="52">
        <f>D447*F447*AJ447*AK447*'Metric Summary'!$A$15</f>
        <v>0</v>
      </c>
      <c r="M447" s="52">
        <f>D447*F447*AJ447*AK447*'Metric Summary'!$A$15*'Metric Summary'!$A$17</f>
        <v>0</v>
      </c>
      <c r="N447" s="13">
        <f>L447*24*'Metric Summary'!$A$16+M447*'Metric Summary'!$A$18</f>
        <v>0</v>
      </c>
      <c r="AE447" t="s">
        <v>693</v>
      </c>
      <c r="AF447" t="s">
        <v>171</v>
      </c>
      <c r="AG447">
        <v>5</v>
      </c>
      <c r="AH447">
        <v>3</v>
      </c>
      <c r="AI447">
        <v>0</v>
      </c>
      <c r="AL447">
        <v>103</v>
      </c>
      <c r="AM447">
        <v>96</v>
      </c>
      <c r="AO447" s="18">
        <f>250+19*AH447+D447*(23+(AL447-AM447)+AM447*(1-IF(AN447&gt;0,AN447,'Metric Summary'!$AG$2)))</f>
        <v>991</v>
      </c>
      <c r="AP447">
        <f t="shared" si="88"/>
        <v>0</v>
      </c>
      <c r="AQ447">
        <f t="shared" si="89"/>
        <v>0</v>
      </c>
    </row>
    <row r="448" spans="1:43" x14ac:dyDescent="0.2">
      <c r="A448" t="s">
        <v>654</v>
      </c>
      <c r="B448" s="14" t="s">
        <v>655</v>
      </c>
      <c r="C448" t="s">
        <v>660</v>
      </c>
      <c r="D448" s="71">
        <f>D447</f>
        <v>10</v>
      </c>
      <c r="E448" s="1" t="s">
        <v>687</v>
      </c>
      <c r="F448" s="3">
        <f>'Metric Summary'!$C$43</f>
        <v>0</v>
      </c>
      <c r="G448" s="4">
        <f t="shared" si="84"/>
        <v>0</v>
      </c>
      <c r="H448" s="51">
        <f t="shared" si="85"/>
        <v>0</v>
      </c>
      <c r="I448" s="52">
        <f t="shared" si="86"/>
        <v>0</v>
      </c>
      <c r="J448" s="17">
        <f t="shared" si="87"/>
        <v>0</v>
      </c>
      <c r="K448" s="13">
        <f>J448*60*24*'Metric Summary'!$A$14</f>
        <v>0</v>
      </c>
      <c r="L448" s="52">
        <f>D448*F448*AJ448*AK448*'Metric Summary'!$A$15</f>
        <v>0</v>
      </c>
      <c r="M448" s="52">
        <f>D448*F448*AJ448*AK448*'Metric Summary'!$A$15*'Metric Summary'!$A$17</f>
        <v>0</v>
      </c>
      <c r="N448" s="13">
        <f>L448*24*'Metric Summary'!$A$16+M448*'Metric Summary'!$A$18</f>
        <v>0</v>
      </c>
      <c r="AE448" t="s">
        <v>694</v>
      </c>
      <c r="AF448" t="s">
        <v>171</v>
      </c>
      <c r="AG448">
        <v>30</v>
      </c>
      <c r="AH448">
        <v>3</v>
      </c>
      <c r="AI448">
        <v>0</v>
      </c>
      <c r="AL448">
        <v>103</v>
      </c>
      <c r="AM448">
        <v>96</v>
      </c>
      <c r="AO448" s="18">
        <f>250+19*AH448+D448*(23+(AL448-AM448)+AM448*(1-IF(AN448&gt;0,AN448,'Metric Summary'!$AG$2)))</f>
        <v>991</v>
      </c>
      <c r="AP448">
        <f t="shared" si="88"/>
        <v>0</v>
      </c>
      <c r="AQ448">
        <f t="shared" si="89"/>
        <v>0</v>
      </c>
    </row>
    <row r="449" spans="1:43" x14ac:dyDescent="0.2">
      <c r="A449" t="s">
        <v>654</v>
      </c>
      <c r="B449" s="14" t="s">
        <v>655</v>
      </c>
      <c r="C449" t="s">
        <v>681</v>
      </c>
      <c r="D449" s="71">
        <v>1</v>
      </c>
      <c r="E449" s="1" t="s">
        <v>206</v>
      </c>
      <c r="F449" s="3">
        <f>'Metric Summary'!$C$43</f>
        <v>0</v>
      </c>
      <c r="G449" s="4">
        <f t="shared" si="84"/>
        <v>0</v>
      </c>
      <c r="H449" s="51">
        <f t="shared" si="85"/>
        <v>0</v>
      </c>
      <c r="I449" s="52">
        <f t="shared" si="86"/>
        <v>0</v>
      </c>
      <c r="J449" s="17">
        <f t="shared" si="87"/>
        <v>0</v>
      </c>
      <c r="K449" s="13">
        <f>J449*60*24*'Metric Summary'!$A$14</f>
        <v>0</v>
      </c>
      <c r="L449" s="52">
        <f>D449*F449*AJ449*AK449*'Metric Summary'!$A$15</f>
        <v>0</v>
      </c>
      <c r="M449" s="52">
        <f>D449*F449*AJ449*AK449*'Metric Summary'!$A$15*'Metric Summary'!$A$17</f>
        <v>0</v>
      </c>
      <c r="N449" s="13">
        <f>L449*24*'Metric Summary'!$A$16+M449*'Metric Summary'!$A$18</f>
        <v>0</v>
      </c>
      <c r="AE449" t="s">
        <v>695</v>
      </c>
      <c r="AF449" t="s">
        <v>170</v>
      </c>
      <c r="AG449">
        <v>5</v>
      </c>
      <c r="AH449">
        <v>3</v>
      </c>
      <c r="AI449">
        <v>0</v>
      </c>
      <c r="AL449">
        <v>163</v>
      </c>
      <c r="AM449">
        <v>160</v>
      </c>
      <c r="AO449" s="18">
        <f>250+19*AH449+D449*(23+(AL449-AM449)+AM449*(1-IF(AN449&gt;0,AN449,'Metric Summary'!$AG$2)))</f>
        <v>397</v>
      </c>
      <c r="AP449">
        <f t="shared" si="88"/>
        <v>0</v>
      </c>
      <c r="AQ449">
        <f t="shared" si="89"/>
        <v>0</v>
      </c>
    </row>
    <row r="450" spans="1:43" x14ac:dyDescent="0.2">
      <c r="A450" t="s">
        <v>654</v>
      </c>
      <c r="B450" s="14" t="s">
        <v>655</v>
      </c>
      <c r="C450" t="s">
        <v>661</v>
      </c>
      <c r="D450" s="71">
        <v>0</v>
      </c>
      <c r="E450" s="1" t="s">
        <v>688</v>
      </c>
      <c r="F450" s="3">
        <f>'Metric Summary'!$C$43</f>
        <v>0</v>
      </c>
      <c r="G450" s="4">
        <f t="shared" si="84"/>
        <v>0</v>
      </c>
      <c r="H450" s="51">
        <f t="shared" si="85"/>
        <v>0</v>
      </c>
      <c r="I450" s="52">
        <f t="shared" si="86"/>
        <v>0</v>
      </c>
      <c r="J450" s="17">
        <f t="shared" si="87"/>
        <v>0</v>
      </c>
      <c r="K450" s="13">
        <f>J450*60*24*'Metric Summary'!$A$14</f>
        <v>0</v>
      </c>
      <c r="L450" s="52">
        <f>D450*F450*AJ450*AK450*'Metric Summary'!$A$15</f>
        <v>0</v>
      </c>
      <c r="M450" s="52">
        <f>D450*F450*AJ450*AK450*'Metric Summary'!$A$15*'Metric Summary'!$A$17</f>
        <v>0</v>
      </c>
      <c r="N450" s="13">
        <f>L450*24*'Metric Summary'!$A$16+M450*'Metric Summary'!$A$18</f>
        <v>0</v>
      </c>
      <c r="AE450" t="s">
        <v>696</v>
      </c>
      <c r="AF450" t="s">
        <v>171</v>
      </c>
      <c r="AG450">
        <v>1</v>
      </c>
      <c r="AH450">
        <v>7</v>
      </c>
      <c r="AI450">
        <v>0</v>
      </c>
      <c r="AL450">
        <v>555</v>
      </c>
      <c r="AM450">
        <v>544</v>
      </c>
      <c r="AO450" s="18">
        <f>250+19*AH450+D450*(23+(AL450-AM450)+AM450*(1-IF(AN450&gt;0,AN450,'Metric Summary'!$AG$2)))</f>
        <v>383</v>
      </c>
      <c r="AP450">
        <f t="shared" si="88"/>
        <v>0</v>
      </c>
      <c r="AQ450">
        <f t="shared" si="89"/>
        <v>0</v>
      </c>
    </row>
    <row r="451" spans="1:43" x14ac:dyDescent="0.2">
      <c r="A451" t="s">
        <v>654</v>
      </c>
      <c r="B451" s="14" t="s">
        <v>655</v>
      </c>
      <c r="C451" t="s">
        <v>662</v>
      </c>
      <c r="D451" s="71">
        <v>1</v>
      </c>
      <c r="E451" s="1" t="s">
        <v>206</v>
      </c>
      <c r="F451" s="3">
        <f>'Metric Summary'!$C$43</f>
        <v>0</v>
      </c>
      <c r="G451" s="4">
        <f t="shared" si="84"/>
        <v>0</v>
      </c>
      <c r="H451" s="51">
        <f t="shared" si="85"/>
        <v>0</v>
      </c>
      <c r="I451" s="52">
        <f t="shared" si="86"/>
        <v>0</v>
      </c>
      <c r="J451" s="17">
        <f t="shared" si="87"/>
        <v>0</v>
      </c>
      <c r="K451" s="13">
        <f>J451*60*24*'Metric Summary'!$A$14</f>
        <v>0</v>
      </c>
      <c r="L451" s="52">
        <f>D451*F451*AJ451*AK451*'Metric Summary'!$A$15</f>
        <v>0</v>
      </c>
      <c r="M451" s="52">
        <f>D451*F451*AJ451*AK451*'Metric Summary'!$A$15*'Metric Summary'!$A$17</f>
        <v>0</v>
      </c>
      <c r="N451" s="13">
        <f>L451*24*'Metric Summary'!$A$16+M451*'Metric Summary'!$A$18</f>
        <v>0</v>
      </c>
      <c r="AE451" t="s">
        <v>697</v>
      </c>
      <c r="AF451" t="s">
        <v>170</v>
      </c>
      <c r="AG451">
        <v>30</v>
      </c>
      <c r="AH451">
        <v>4</v>
      </c>
      <c r="AI451">
        <v>0</v>
      </c>
      <c r="AL451">
        <v>108</v>
      </c>
      <c r="AM451">
        <v>96</v>
      </c>
      <c r="AO451" s="18">
        <f>250+19*AH451+D451*(23+(AL451-AM451)+AM451*(1-IF(AN451&gt;0,AN451,'Metric Summary'!$AG$2)))</f>
        <v>399.4</v>
      </c>
      <c r="AP451">
        <f t="shared" si="88"/>
        <v>0</v>
      </c>
      <c r="AQ451">
        <f t="shared" si="89"/>
        <v>0</v>
      </c>
    </row>
    <row r="452" spans="1:43" x14ac:dyDescent="0.2">
      <c r="A452" t="s">
        <v>654</v>
      </c>
      <c r="B452" s="14" t="s">
        <v>655</v>
      </c>
      <c r="C452" t="s">
        <v>663</v>
      </c>
      <c r="D452" s="71">
        <v>1</v>
      </c>
      <c r="E452" s="1" t="s">
        <v>206</v>
      </c>
      <c r="F452" s="3">
        <f>'Metric Summary'!$C$43</f>
        <v>0</v>
      </c>
      <c r="G452" s="4">
        <f t="shared" si="84"/>
        <v>0</v>
      </c>
      <c r="H452" s="51">
        <f t="shared" si="85"/>
        <v>0</v>
      </c>
      <c r="I452" s="52">
        <f t="shared" si="86"/>
        <v>0</v>
      </c>
      <c r="J452" s="17">
        <f t="shared" si="87"/>
        <v>0</v>
      </c>
      <c r="K452" s="13">
        <f>J452*60*24*'Metric Summary'!$A$14</f>
        <v>0</v>
      </c>
      <c r="L452" s="52">
        <f>D452*F452*AJ452*AK452*'Metric Summary'!$A$15</f>
        <v>0</v>
      </c>
      <c r="M452" s="52">
        <f>D452*F452*AJ452*AK452*'Metric Summary'!$A$15*'Metric Summary'!$A$17</f>
        <v>0</v>
      </c>
      <c r="N452" s="13">
        <f>L452*24*'Metric Summary'!$A$16+M452*'Metric Summary'!$A$18</f>
        <v>0</v>
      </c>
      <c r="AE452" t="s">
        <v>698</v>
      </c>
      <c r="AF452" t="s">
        <v>170</v>
      </c>
      <c r="AG452">
        <v>1</v>
      </c>
      <c r="AH452">
        <v>3</v>
      </c>
      <c r="AI452">
        <v>0</v>
      </c>
      <c r="AL452">
        <v>163</v>
      </c>
      <c r="AM452">
        <v>160</v>
      </c>
      <c r="AO452" s="18">
        <f>250+19*AH452+D452*(23+(AL452-AM452)+AM452*(1-IF(AN452&gt;0,AN452,'Metric Summary'!$AG$2)))</f>
        <v>397</v>
      </c>
      <c r="AP452">
        <f t="shared" si="88"/>
        <v>0</v>
      </c>
      <c r="AQ452">
        <f t="shared" si="89"/>
        <v>0</v>
      </c>
    </row>
    <row r="453" spans="1:43" x14ac:dyDescent="0.2">
      <c r="A453" t="s">
        <v>654</v>
      </c>
      <c r="B453" s="14" t="s">
        <v>655</v>
      </c>
      <c r="C453" t="s">
        <v>664</v>
      </c>
      <c r="D453" s="71">
        <v>6</v>
      </c>
      <c r="E453" s="1" t="s">
        <v>689</v>
      </c>
      <c r="F453" s="3">
        <f>'Metric Summary'!$C$43</f>
        <v>0</v>
      </c>
      <c r="G453" s="4">
        <f t="shared" si="84"/>
        <v>0</v>
      </c>
      <c r="H453" s="51">
        <f t="shared" si="85"/>
        <v>0</v>
      </c>
      <c r="I453" s="52">
        <f t="shared" si="86"/>
        <v>0</v>
      </c>
      <c r="J453" s="17">
        <f t="shared" si="87"/>
        <v>0</v>
      </c>
      <c r="K453" s="13">
        <f>J453*60*24*'Metric Summary'!$A$14</f>
        <v>0</v>
      </c>
      <c r="L453" s="52">
        <f>D453*F453*AJ453*AK453*'Metric Summary'!$A$15</f>
        <v>0</v>
      </c>
      <c r="M453" s="52">
        <f>D453*F453*AJ453*AK453*'Metric Summary'!$A$15*'Metric Summary'!$A$17</f>
        <v>0</v>
      </c>
      <c r="N453" s="13">
        <f>L453*24*'Metric Summary'!$A$16+M453*'Metric Summary'!$A$18</f>
        <v>0</v>
      </c>
      <c r="AE453" t="s">
        <v>699</v>
      </c>
      <c r="AF453" t="s">
        <v>171</v>
      </c>
      <c r="AG453">
        <v>1</v>
      </c>
      <c r="AH453">
        <v>7</v>
      </c>
      <c r="AI453">
        <v>0</v>
      </c>
      <c r="AL453">
        <v>363</v>
      </c>
      <c r="AM453">
        <v>352</v>
      </c>
      <c r="AO453" s="18">
        <f>250+19*AH453+D453*(23+(AL453-AM453)+AM453*(1-IF(AN453&gt;0,AN453,'Metric Summary'!$AG$2)))</f>
        <v>1431.8000000000002</v>
      </c>
      <c r="AP453">
        <f t="shared" si="88"/>
        <v>0</v>
      </c>
      <c r="AQ453">
        <f t="shared" si="89"/>
        <v>0</v>
      </c>
    </row>
    <row r="454" spans="1:43" x14ac:dyDescent="0.2">
      <c r="A454" t="s">
        <v>654</v>
      </c>
      <c r="B454" s="14" t="s">
        <v>655</v>
      </c>
      <c r="C454" t="s">
        <v>682</v>
      </c>
      <c r="D454" s="71">
        <v>1</v>
      </c>
      <c r="E454" s="1" t="s">
        <v>863</v>
      </c>
      <c r="F454" s="3">
        <f>'Metric Summary'!$C$43</f>
        <v>0</v>
      </c>
      <c r="G454" s="4">
        <f t="shared" si="84"/>
        <v>0</v>
      </c>
      <c r="H454" s="51">
        <f t="shared" si="85"/>
        <v>0</v>
      </c>
      <c r="I454" s="52">
        <f t="shared" si="86"/>
        <v>0</v>
      </c>
      <c r="J454" s="17">
        <f t="shared" si="87"/>
        <v>0</v>
      </c>
      <c r="K454" s="13">
        <f>J454*60*24*'Metric Summary'!$A$14</f>
        <v>0</v>
      </c>
      <c r="L454" s="52">
        <f>D454*F454*AJ454*AK454*'Metric Summary'!$A$15</f>
        <v>0</v>
      </c>
      <c r="M454" s="52">
        <f>D454*F454*AJ454*AK454*'Metric Summary'!$A$15*'Metric Summary'!$A$17</f>
        <v>0</v>
      </c>
      <c r="N454" s="13">
        <f>L454*24*'Metric Summary'!$A$16+M454*'Metric Summary'!$A$18</f>
        <v>0</v>
      </c>
      <c r="AE454" t="s">
        <v>700</v>
      </c>
      <c r="AF454" t="s">
        <v>171</v>
      </c>
      <c r="AG454">
        <v>5</v>
      </c>
      <c r="AH454">
        <v>4</v>
      </c>
      <c r="AI454">
        <v>0</v>
      </c>
      <c r="AL454">
        <v>192</v>
      </c>
      <c r="AM454">
        <v>188</v>
      </c>
      <c r="AO454" s="18">
        <f>250+19*AH454+D454*(23+(AL454-AM454)+AM454*(1-IF(AN454&gt;0,AN454,'Metric Summary'!$AG$2)))</f>
        <v>428.2</v>
      </c>
      <c r="AP454">
        <f t="shared" si="88"/>
        <v>0</v>
      </c>
      <c r="AQ454">
        <f t="shared" si="89"/>
        <v>0</v>
      </c>
    </row>
    <row r="455" spans="1:43" x14ac:dyDescent="0.2">
      <c r="A455" t="s">
        <v>654</v>
      </c>
      <c r="B455" s="14" t="s">
        <v>655</v>
      </c>
      <c r="C455" t="s">
        <v>997</v>
      </c>
      <c r="D455" s="15">
        <v>1</v>
      </c>
      <c r="E455" s="1" t="s">
        <v>196</v>
      </c>
      <c r="F455" s="3">
        <f>'Metric Summary'!$C$43</f>
        <v>0</v>
      </c>
      <c r="G455" s="4">
        <f t="shared" si="84"/>
        <v>0</v>
      </c>
      <c r="H455" s="51">
        <f t="shared" si="85"/>
        <v>0</v>
      </c>
      <c r="I455" s="52">
        <f t="shared" si="86"/>
        <v>0</v>
      </c>
      <c r="J455" s="17">
        <f t="shared" si="87"/>
        <v>0</v>
      </c>
      <c r="K455" s="13">
        <f>J455*60*24*'Metric Summary'!$A$14</f>
        <v>0</v>
      </c>
      <c r="L455" s="52">
        <f>D455*F455*AJ455*AK455*'Metric Summary'!$A$15</f>
        <v>0</v>
      </c>
      <c r="M455" s="52">
        <f>D455*F455*AJ455*AK455*'Metric Summary'!$A$15*'Metric Summary'!$A$17</f>
        <v>0</v>
      </c>
      <c r="N455" s="13">
        <f>L455*24*'Metric Summary'!$A$16+M455*'Metric Summary'!$A$18</f>
        <v>0</v>
      </c>
      <c r="AE455" t="s">
        <v>994</v>
      </c>
      <c r="AF455" t="s">
        <v>170</v>
      </c>
      <c r="AG455">
        <v>1</v>
      </c>
      <c r="AH455">
        <v>10</v>
      </c>
      <c r="AI455">
        <v>8</v>
      </c>
      <c r="AL455">
        <v>138</v>
      </c>
      <c r="AM455">
        <v>32</v>
      </c>
      <c r="AO455" s="18">
        <f>250+19*AH455+D455*(23+(AL455-AM455)+AM455*(1-IF(AN455&gt;0,AN455,'Metric Summary'!$AG$2)))</f>
        <v>581.79999999999995</v>
      </c>
      <c r="AP455">
        <f t="shared" si="88"/>
        <v>0</v>
      </c>
      <c r="AQ455">
        <f t="shared" si="89"/>
        <v>0</v>
      </c>
    </row>
    <row r="456" spans="1:43" x14ac:dyDescent="0.2">
      <c r="A456" t="s">
        <v>654</v>
      </c>
      <c r="B456" s="14" t="s">
        <v>655</v>
      </c>
      <c r="C456" t="s">
        <v>683</v>
      </c>
      <c r="D456" s="15"/>
      <c r="E456" s="1"/>
      <c r="F456" s="3">
        <f>'Metric Summary'!$C$43</f>
        <v>0</v>
      </c>
      <c r="G456" s="4">
        <f t="shared" si="84"/>
        <v>0</v>
      </c>
      <c r="H456" s="51">
        <f t="shared" si="85"/>
        <v>0</v>
      </c>
      <c r="I456" s="52">
        <f t="shared" si="86"/>
        <v>0</v>
      </c>
      <c r="J456" s="17">
        <f t="shared" si="87"/>
        <v>0</v>
      </c>
      <c r="K456" s="13">
        <f>J456*60*24*'Metric Summary'!$A$14</f>
        <v>0</v>
      </c>
      <c r="L456" s="52">
        <f>D456*F456*AJ456*AK456*'Metric Summary'!$A$15</f>
        <v>0</v>
      </c>
      <c r="M456" s="52">
        <f>D456*F456*AJ456*AK456*'Metric Summary'!$A$15*'Metric Summary'!$A$17</f>
        <v>0</v>
      </c>
      <c r="N456" s="13">
        <f>L456*24*'Metric Summary'!$A$16+M456*'Metric Summary'!$A$18</f>
        <v>0</v>
      </c>
      <c r="AE456" t="s">
        <v>701</v>
      </c>
      <c r="AF456" t="s">
        <v>171</v>
      </c>
      <c r="AG456">
        <v>1</v>
      </c>
      <c r="AH456">
        <v>16</v>
      </c>
      <c r="AI456">
        <v>13</v>
      </c>
      <c r="AL456">
        <v>192</v>
      </c>
      <c r="AM456">
        <v>96</v>
      </c>
      <c r="AO456" s="18">
        <f>250+19*AH456+D456*(23+(AL456-AM456)+AM456*(1-IF(AN456&gt;0,AN456,'Metric Summary'!$AG$2)))</f>
        <v>554</v>
      </c>
      <c r="AP456">
        <f t="shared" si="88"/>
        <v>0</v>
      </c>
      <c r="AQ456">
        <f t="shared" si="89"/>
        <v>0</v>
      </c>
    </row>
    <row r="457" spans="1:43" x14ac:dyDescent="0.2">
      <c r="A457" t="s">
        <v>654</v>
      </c>
      <c r="B457" s="14" t="s">
        <v>655</v>
      </c>
      <c r="C457" t="s">
        <v>684</v>
      </c>
      <c r="D457" s="15">
        <v>8</v>
      </c>
      <c r="E457" s="1" t="s">
        <v>221</v>
      </c>
      <c r="F457" s="3">
        <f>'Metric Summary'!$C$43</f>
        <v>0</v>
      </c>
      <c r="G457" s="4">
        <f t="shared" si="84"/>
        <v>0</v>
      </c>
      <c r="H457" s="51">
        <f t="shared" si="85"/>
        <v>0</v>
      </c>
      <c r="I457" s="52">
        <f t="shared" si="86"/>
        <v>0</v>
      </c>
      <c r="J457" s="17">
        <f t="shared" si="87"/>
        <v>0</v>
      </c>
      <c r="K457" s="13">
        <f>J457*60*24*'Metric Summary'!$A$14</f>
        <v>0</v>
      </c>
      <c r="L457" s="52">
        <f>D457*F457*AJ457*AK457*'Metric Summary'!$A$15</f>
        <v>0</v>
      </c>
      <c r="M457" s="52">
        <f>D457*F457*AJ457*AK457*'Metric Summary'!$A$15*'Metric Summary'!$A$17</f>
        <v>0</v>
      </c>
      <c r="N457" s="13">
        <f>L457*24*'Metric Summary'!$A$16+M457*'Metric Summary'!$A$18</f>
        <v>0</v>
      </c>
      <c r="AE457" t="s">
        <v>702</v>
      </c>
      <c r="AF457" t="s">
        <v>171</v>
      </c>
      <c r="AG457">
        <v>1</v>
      </c>
      <c r="AH457">
        <v>8</v>
      </c>
      <c r="AI457">
        <v>6</v>
      </c>
      <c r="AL457">
        <v>128</v>
      </c>
      <c r="AM457">
        <v>96</v>
      </c>
      <c r="AO457" s="18">
        <f>250+19*AH457+D457*(23+(AL457-AM457)+AM457*(1-IF(AN457&gt;0,AN457,'Metric Summary'!$AG$2)))</f>
        <v>1149.2</v>
      </c>
      <c r="AP457">
        <f t="shared" si="88"/>
        <v>0</v>
      </c>
      <c r="AQ457">
        <f t="shared" si="89"/>
        <v>0</v>
      </c>
    </row>
    <row r="458" spans="1:43" x14ac:dyDescent="0.2">
      <c r="A458" t="s">
        <v>654</v>
      </c>
      <c r="B458" s="14" t="s">
        <v>655</v>
      </c>
      <c r="C458" t="s">
        <v>665</v>
      </c>
      <c r="D458" s="15"/>
      <c r="E458" s="1"/>
      <c r="F458" s="3">
        <f>'Metric Summary'!$C$43</f>
        <v>0</v>
      </c>
      <c r="G458" s="4">
        <f t="shared" si="84"/>
        <v>0</v>
      </c>
      <c r="H458" s="51">
        <f t="shared" si="85"/>
        <v>0</v>
      </c>
      <c r="I458" s="52">
        <f t="shared" si="86"/>
        <v>0</v>
      </c>
      <c r="J458" s="17">
        <f t="shared" si="87"/>
        <v>0</v>
      </c>
      <c r="K458" s="13">
        <f>J458*60*24*'Metric Summary'!$A$14</f>
        <v>0</v>
      </c>
      <c r="L458" s="52">
        <f>D458*F458*AJ458*AK458*'Metric Summary'!$A$15</f>
        <v>0</v>
      </c>
      <c r="M458" s="52">
        <f>D458*F458*AJ458*AK458*'Metric Summary'!$A$15*'Metric Summary'!$A$17</f>
        <v>0</v>
      </c>
      <c r="N458" s="13">
        <f>L458*24*'Metric Summary'!$A$16+M458*'Metric Summary'!$A$18</f>
        <v>0</v>
      </c>
      <c r="AE458" t="s">
        <v>703</v>
      </c>
      <c r="AF458" t="s">
        <v>171</v>
      </c>
      <c r="AG458">
        <v>1</v>
      </c>
      <c r="AH458">
        <v>20</v>
      </c>
      <c r="AI458">
        <v>17</v>
      </c>
      <c r="AL458">
        <v>356</v>
      </c>
      <c r="AM458">
        <v>132</v>
      </c>
      <c r="AO458" s="18">
        <f>250+19*AH458+D458*(23+(AL458-AM458)+AM458*(1-IF(AN458&gt;0,AN458,'Metric Summary'!$AG$2)))</f>
        <v>630</v>
      </c>
      <c r="AP458">
        <f t="shared" si="88"/>
        <v>0</v>
      </c>
      <c r="AQ458">
        <f t="shared" si="89"/>
        <v>0</v>
      </c>
    </row>
    <row r="459" spans="1:43" x14ac:dyDescent="0.2">
      <c r="A459" t="s">
        <v>654</v>
      </c>
      <c r="B459" s="14" t="s">
        <v>655</v>
      </c>
      <c r="C459" t="s">
        <v>1305</v>
      </c>
      <c r="D459" s="15"/>
      <c r="E459" s="1"/>
      <c r="F459" s="3">
        <f>'Metric Summary'!$C$43</f>
        <v>0</v>
      </c>
      <c r="G459" s="4">
        <f t="shared" si="84"/>
        <v>0</v>
      </c>
      <c r="H459" s="51">
        <f t="shared" si="85"/>
        <v>0</v>
      </c>
      <c r="I459" s="52">
        <f t="shared" si="86"/>
        <v>0</v>
      </c>
      <c r="J459" s="17">
        <f t="shared" si="87"/>
        <v>0</v>
      </c>
      <c r="K459" s="13">
        <f>J459*60*24*'Metric Summary'!$A$14</f>
        <v>0</v>
      </c>
      <c r="L459" s="52">
        <f>D459*F459*AJ459*AK459*'Metric Summary'!$A$15</f>
        <v>0</v>
      </c>
      <c r="M459" s="52">
        <f>D459*F459*AJ459*AK459*'Metric Summary'!$A$15*'Metric Summary'!$A$17</f>
        <v>0</v>
      </c>
      <c r="N459" s="13">
        <f>L459*24*'Metric Summary'!$A$16+M459*'Metric Summary'!$A$18</f>
        <v>0</v>
      </c>
      <c r="AE459" t="s">
        <v>1307</v>
      </c>
      <c r="AF459" t="s">
        <v>170</v>
      </c>
      <c r="AG459">
        <v>1</v>
      </c>
      <c r="AH459">
        <v>3</v>
      </c>
      <c r="AI459">
        <v>1</v>
      </c>
      <c r="AL459">
        <v>67</v>
      </c>
      <c r="AM459">
        <v>32</v>
      </c>
      <c r="AO459" s="18">
        <f>250+19*AH459+D459*(23+(AL459-AM459)+AM459*(1-IF(AN459&gt;0,AN459,'Metric Summary'!$AG$2)))</f>
        <v>307</v>
      </c>
      <c r="AP459">
        <f t="shared" si="88"/>
        <v>0</v>
      </c>
      <c r="AQ459">
        <f t="shared" si="89"/>
        <v>0</v>
      </c>
    </row>
    <row r="460" spans="1:43" x14ac:dyDescent="0.2">
      <c r="A460" t="s">
        <v>654</v>
      </c>
      <c r="B460" s="14" t="s">
        <v>655</v>
      </c>
      <c r="C460" t="s">
        <v>685</v>
      </c>
      <c r="D460" s="15"/>
      <c r="E460" s="1"/>
      <c r="F460" s="3">
        <f>'Metric Summary'!$C$43</f>
        <v>0</v>
      </c>
      <c r="G460" s="4">
        <f t="shared" si="84"/>
        <v>0</v>
      </c>
      <c r="H460" s="51">
        <f t="shared" si="85"/>
        <v>0</v>
      </c>
      <c r="I460" s="52">
        <f t="shared" si="86"/>
        <v>0</v>
      </c>
      <c r="J460" s="17">
        <f t="shared" si="87"/>
        <v>0</v>
      </c>
      <c r="K460" s="13">
        <f>J460*60*24*'Metric Summary'!$A$14</f>
        <v>0</v>
      </c>
      <c r="L460" s="52">
        <f>D460*F460*AJ460*AK460*'Metric Summary'!$A$15</f>
        <v>0</v>
      </c>
      <c r="M460" s="52">
        <f>D460*F460*AJ460*AK460*'Metric Summary'!$A$15*'Metric Summary'!$A$17</f>
        <v>0</v>
      </c>
      <c r="N460" s="13">
        <f>L460*24*'Metric Summary'!$A$16+M460*'Metric Summary'!$A$18</f>
        <v>0</v>
      </c>
      <c r="AE460" t="s">
        <v>704</v>
      </c>
      <c r="AF460" t="s">
        <v>171</v>
      </c>
      <c r="AG460">
        <v>1</v>
      </c>
      <c r="AH460">
        <v>10</v>
      </c>
      <c r="AI460">
        <v>0</v>
      </c>
      <c r="AL460">
        <v>376</v>
      </c>
      <c r="AM460">
        <v>288</v>
      </c>
      <c r="AO460" s="18">
        <f>250+19*AH460+D460*(23+(AL460-AM460)+AM460*(1-IF(AN460&gt;0,AN460,'Metric Summary'!$AG$2)))</f>
        <v>440</v>
      </c>
      <c r="AP460">
        <f t="shared" si="88"/>
        <v>0</v>
      </c>
      <c r="AQ460">
        <f t="shared" si="89"/>
        <v>0</v>
      </c>
    </row>
    <row r="461" spans="1:43" x14ac:dyDescent="0.2">
      <c r="A461" t="s">
        <v>654</v>
      </c>
      <c r="B461" s="14" t="s">
        <v>655</v>
      </c>
      <c r="C461" t="s">
        <v>998</v>
      </c>
      <c r="D461" s="15"/>
      <c r="E461" s="1"/>
      <c r="F461" s="3">
        <f>'Metric Summary'!$C$43</f>
        <v>0</v>
      </c>
      <c r="G461" s="4">
        <f t="shared" si="84"/>
        <v>0</v>
      </c>
      <c r="H461" s="51">
        <f t="shared" si="85"/>
        <v>0</v>
      </c>
      <c r="I461" s="52">
        <f t="shared" si="86"/>
        <v>0</v>
      </c>
      <c r="J461" s="17">
        <f t="shared" si="87"/>
        <v>0</v>
      </c>
      <c r="K461" s="13">
        <f>J461*60*24*'Metric Summary'!$A$14</f>
        <v>0</v>
      </c>
      <c r="L461" s="52">
        <f>D461*F461*AJ461*AK461*'Metric Summary'!$A$15</f>
        <v>0</v>
      </c>
      <c r="M461" s="52">
        <f>D461*F461*AJ461*AK461*'Metric Summary'!$A$15*'Metric Summary'!$A$17</f>
        <v>0</v>
      </c>
      <c r="N461" s="13">
        <f>L461*24*'Metric Summary'!$A$16+M461*'Metric Summary'!$A$18</f>
        <v>0</v>
      </c>
      <c r="AE461" t="s">
        <v>995</v>
      </c>
      <c r="AF461" t="s">
        <v>171</v>
      </c>
      <c r="AG461">
        <v>1</v>
      </c>
      <c r="AH461">
        <v>19</v>
      </c>
      <c r="AI461">
        <v>15</v>
      </c>
      <c r="AL461">
        <v>759</v>
      </c>
      <c r="AM461">
        <v>544</v>
      </c>
      <c r="AO461" s="18">
        <f>250+19*AH461+D461*(23+(AL461-AM461)+AM461*(1-IF(AN461&gt;0,AN461,'Metric Summary'!$AG$2)))</f>
        <v>611</v>
      </c>
      <c r="AP461">
        <f t="shared" si="88"/>
        <v>0</v>
      </c>
      <c r="AQ461">
        <f t="shared" si="89"/>
        <v>0</v>
      </c>
    </row>
    <row r="462" spans="1:43" x14ac:dyDescent="0.2">
      <c r="A462" t="s">
        <v>654</v>
      </c>
      <c r="B462" s="14" t="s">
        <v>655</v>
      </c>
      <c r="C462" t="s">
        <v>999</v>
      </c>
      <c r="D462" s="15">
        <v>1</v>
      </c>
      <c r="E462" s="1" t="s">
        <v>196</v>
      </c>
      <c r="F462" s="3">
        <f>'Metric Summary'!$C$43</f>
        <v>0</v>
      </c>
      <c r="G462" s="4">
        <f t="shared" si="84"/>
        <v>0</v>
      </c>
      <c r="H462" s="51">
        <f t="shared" si="85"/>
        <v>0</v>
      </c>
      <c r="I462" s="52">
        <f t="shared" si="86"/>
        <v>0</v>
      </c>
      <c r="J462" s="17">
        <f t="shared" si="87"/>
        <v>0</v>
      </c>
      <c r="K462" s="13">
        <f>J462*60*24*'Metric Summary'!$A$14</f>
        <v>0</v>
      </c>
      <c r="L462" s="52">
        <f>D462*F462*AJ462*AK462*'Metric Summary'!$A$15</f>
        <v>0</v>
      </c>
      <c r="M462" s="52">
        <f>D462*F462*AJ462*AK462*'Metric Summary'!$A$15*'Metric Summary'!$A$17</f>
        <v>0</v>
      </c>
      <c r="N462" s="13">
        <f>L462*24*'Metric Summary'!$A$16+M462*'Metric Summary'!$A$18</f>
        <v>0</v>
      </c>
      <c r="AE462" t="s">
        <v>996</v>
      </c>
      <c r="AF462" t="s">
        <v>170</v>
      </c>
      <c r="AG462">
        <v>1</v>
      </c>
      <c r="AH462">
        <v>3</v>
      </c>
      <c r="AI462">
        <v>1</v>
      </c>
      <c r="AL462">
        <v>55</v>
      </c>
      <c r="AM462">
        <v>32</v>
      </c>
      <c r="AO462" s="18">
        <f>250+19*AH462+D462*(23+(AL462-AM462)+AM462*(1-IF(AN462&gt;0,AN462,'Metric Summary'!$AG$2)))</f>
        <v>365.8</v>
      </c>
      <c r="AP462">
        <f t="shared" si="88"/>
        <v>0</v>
      </c>
      <c r="AQ462">
        <f t="shared" si="89"/>
        <v>0</v>
      </c>
    </row>
    <row r="463" spans="1:43" x14ac:dyDescent="0.2">
      <c r="A463" t="s">
        <v>656</v>
      </c>
      <c r="B463" s="14" t="s">
        <v>657</v>
      </c>
      <c r="C463" t="s">
        <v>666</v>
      </c>
      <c r="D463" s="71">
        <v>2</v>
      </c>
      <c r="E463" s="1" t="s">
        <v>719</v>
      </c>
      <c r="F463" s="3">
        <f>'Metric Summary'!$C$44</f>
        <v>0</v>
      </c>
      <c r="G463" s="4">
        <f t="shared" si="84"/>
        <v>0</v>
      </c>
      <c r="H463" s="51">
        <f t="shared" si="85"/>
        <v>0</v>
      </c>
      <c r="I463" s="52">
        <f t="shared" si="86"/>
        <v>0</v>
      </c>
      <c r="J463" s="17">
        <f t="shared" si="87"/>
        <v>0</v>
      </c>
      <c r="K463" s="13">
        <f>J463*60*24*'Metric Summary'!$A$14</f>
        <v>0</v>
      </c>
      <c r="L463" s="52">
        <f>D463*F463*AJ463*AK463*'Metric Summary'!$A$15</f>
        <v>0</v>
      </c>
      <c r="M463" s="52">
        <f>D463*F463*AJ463*AK463*'Metric Summary'!$A$15*'Metric Summary'!$A$17</f>
        <v>0</v>
      </c>
      <c r="N463" s="13">
        <f>L463*24*'Metric Summary'!$A$16+M463*'Metric Summary'!$A$18</f>
        <v>0</v>
      </c>
      <c r="AE463" t="s">
        <v>705</v>
      </c>
      <c r="AF463" t="s">
        <v>171</v>
      </c>
      <c r="AG463">
        <v>1</v>
      </c>
      <c r="AH463">
        <v>5</v>
      </c>
      <c r="AI463">
        <v>2</v>
      </c>
      <c r="AL463">
        <v>149</v>
      </c>
      <c r="AM463">
        <v>96</v>
      </c>
      <c r="AO463" s="18">
        <f>250+19*AH463+D463*(23+(AL463-AM463)+AM463*(1-IF(AN463&gt;0,AN463,'Metric Summary'!$AG$2)))</f>
        <v>573.79999999999995</v>
      </c>
      <c r="AP463">
        <f t="shared" si="88"/>
        <v>0</v>
      </c>
      <c r="AQ463">
        <f t="shared" si="89"/>
        <v>0</v>
      </c>
    </row>
    <row r="464" spans="1:43" x14ac:dyDescent="0.2">
      <c r="A464" t="s">
        <v>656</v>
      </c>
      <c r="B464" s="14" t="s">
        <v>657</v>
      </c>
      <c r="C464" t="s">
        <v>667</v>
      </c>
      <c r="D464" s="71">
        <v>2</v>
      </c>
      <c r="E464" s="1" t="s">
        <v>720</v>
      </c>
      <c r="F464" s="3">
        <f>'Metric Summary'!$C$44</f>
        <v>0</v>
      </c>
      <c r="G464" s="4">
        <f t="shared" si="84"/>
        <v>0</v>
      </c>
      <c r="H464" s="51">
        <f t="shared" si="85"/>
        <v>0</v>
      </c>
      <c r="I464" s="52">
        <f t="shared" si="86"/>
        <v>0</v>
      </c>
      <c r="J464" s="17">
        <f t="shared" si="87"/>
        <v>0</v>
      </c>
      <c r="K464" s="13">
        <f>J464*60*24*'Metric Summary'!$A$14</f>
        <v>0</v>
      </c>
      <c r="L464" s="52">
        <f>D464*F464*AJ464*AK464*'Metric Summary'!$A$15</f>
        <v>0</v>
      </c>
      <c r="M464" s="52">
        <f>D464*F464*AJ464*AK464*'Metric Summary'!$A$15*'Metric Summary'!$A$17</f>
        <v>0</v>
      </c>
      <c r="N464" s="13">
        <f>L464*24*'Metric Summary'!$A$16+M464*'Metric Summary'!$A$18</f>
        <v>0</v>
      </c>
      <c r="AE464" t="s">
        <v>706</v>
      </c>
      <c r="AF464" t="s">
        <v>171</v>
      </c>
      <c r="AG464">
        <v>1</v>
      </c>
      <c r="AH464">
        <v>12</v>
      </c>
      <c r="AI464">
        <v>7</v>
      </c>
      <c r="AL464">
        <v>227</v>
      </c>
      <c r="AM464">
        <v>132</v>
      </c>
      <c r="AO464" s="18">
        <f>250+19*AH464+D464*(23+(AL464-AM464)+AM464*(1-IF(AN464&gt;0,AN464,'Metric Summary'!$AG$2)))</f>
        <v>819.6</v>
      </c>
      <c r="AP464">
        <f t="shared" si="88"/>
        <v>0</v>
      </c>
      <c r="AQ464">
        <f t="shared" si="89"/>
        <v>0</v>
      </c>
    </row>
    <row r="465" spans="1:43" x14ac:dyDescent="0.2">
      <c r="A465" t="s">
        <v>656</v>
      </c>
      <c r="B465" s="14" t="s">
        <v>657</v>
      </c>
      <c r="C465" t="s">
        <v>668</v>
      </c>
      <c r="D465" s="71"/>
      <c r="E465" s="1"/>
      <c r="F465" s="3">
        <f>'Metric Summary'!$C$44</f>
        <v>0</v>
      </c>
      <c r="G465" s="4">
        <f t="shared" si="84"/>
        <v>0</v>
      </c>
      <c r="H465" s="51">
        <f t="shared" si="85"/>
        <v>0</v>
      </c>
      <c r="I465" s="52">
        <f t="shared" si="86"/>
        <v>0</v>
      </c>
      <c r="J465" s="17">
        <f t="shared" si="87"/>
        <v>0</v>
      </c>
      <c r="K465" s="13">
        <f>J465*60*24*'Metric Summary'!$A$14</f>
        <v>0</v>
      </c>
      <c r="L465" s="52">
        <f>D465*F465*AJ465*AK465*'Metric Summary'!$A$15</f>
        <v>0</v>
      </c>
      <c r="M465" s="52">
        <f>D465*F465*AJ465*AK465*'Metric Summary'!$A$15*'Metric Summary'!$A$17</f>
        <v>0</v>
      </c>
      <c r="N465" s="13">
        <f>L465*24*'Metric Summary'!$A$16+M465*'Metric Summary'!$A$18</f>
        <v>0</v>
      </c>
      <c r="AE465" t="s">
        <v>707</v>
      </c>
      <c r="AF465" t="s">
        <v>171</v>
      </c>
      <c r="AG465">
        <v>5</v>
      </c>
      <c r="AH465">
        <v>11</v>
      </c>
      <c r="AI465">
        <v>4</v>
      </c>
      <c r="AL465">
        <v>1415</v>
      </c>
      <c r="AM465">
        <v>1336</v>
      </c>
      <c r="AO465" s="18">
        <f>250+19*AH465+D465*(23+(AL465-AM465)+AM465*(1-IF(AN465&gt;0,AN465,'Metric Summary'!$AG$2)))</f>
        <v>459</v>
      </c>
      <c r="AP465">
        <f t="shared" si="88"/>
        <v>0</v>
      </c>
      <c r="AQ465">
        <f t="shared" si="89"/>
        <v>0</v>
      </c>
    </row>
    <row r="466" spans="1:43" x14ac:dyDescent="0.2">
      <c r="A466" t="s">
        <v>656</v>
      </c>
      <c r="B466" s="14" t="s">
        <v>657</v>
      </c>
      <c r="C466" t="s">
        <v>669</v>
      </c>
      <c r="D466" s="71">
        <v>2</v>
      </c>
      <c r="E466" s="1" t="s">
        <v>720</v>
      </c>
      <c r="F466" s="3">
        <f>'Metric Summary'!$C$44</f>
        <v>0</v>
      </c>
      <c r="G466" s="4">
        <f t="shared" si="84"/>
        <v>0</v>
      </c>
      <c r="H466" s="51">
        <f t="shared" si="85"/>
        <v>0</v>
      </c>
      <c r="I466" s="52">
        <f t="shared" si="86"/>
        <v>0</v>
      </c>
      <c r="J466" s="17">
        <f t="shared" si="87"/>
        <v>0</v>
      </c>
      <c r="K466" s="13">
        <f>J466*60*24*'Metric Summary'!$A$14</f>
        <v>0</v>
      </c>
      <c r="L466" s="52">
        <f>D466*F466*AJ466*AK466*'Metric Summary'!$A$15</f>
        <v>0</v>
      </c>
      <c r="M466" s="52">
        <f>D466*F466*AJ466*AK466*'Metric Summary'!$A$15*'Metric Summary'!$A$17</f>
        <v>0</v>
      </c>
      <c r="N466" s="13">
        <f>L466*24*'Metric Summary'!$A$16+M466*'Metric Summary'!$A$18</f>
        <v>0</v>
      </c>
      <c r="AE466" t="s">
        <v>708</v>
      </c>
      <c r="AF466" t="s">
        <v>171</v>
      </c>
      <c r="AG466">
        <v>5</v>
      </c>
      <c r="AH466">
        <v>4</v>
      </c>
      <c r="AI466">
        <v>2</v>
      </c>
      <c r="AL466">
        <v>108</v>
      </c>
      <c r="AM466">
        <v>96</v>
      </c>
      <c r="AO466" s="18">
        <f>250+19*AH466+D466*(23+(AL466-AM466)+AM466*(1-IF(AN466&gt;0,AN466,'Metric Summary'!$AG$2)))</f>
        <v>472.8</v>
      </c>
      <c r="AP466">
        <f t="shared" si="88"/>
        <v>0</v>
      </c>
      <c r="AQ466">
        <f t="shared" si="89"/>
        <v>0</v>
      </c>
    </row>
    <row r="467" spans="1:43" x14ac:dyDescent="0.2">
      <c r="A467" t="s">
        <v>656</v>
      </c>
      <c r="B467" s="14" t="s">
        <v>657</v>
      </c>
      <c r="C467" t="s">
        <v>670</v>
      </c>
      <c r="D467" s="71">
        <v>2</v>
      </c>
      <c r="E467" s="1" t="s">
        <v>720</v>
      </c>
      <c r="F467" s="3">
        <f>'Metric Summary'!$C$44</f>
        <v>0</v>
      </c>
      <c r="G467" s="4">
        <f t="shared" si="84"/>
        <v>0</v>
      </c>
      <c r="H467" s="51">
        <f t="shared" si="85"/>
        <v>0</v>
      </c>
      <c r="I467" s="52">
        <f t="shared" si="86"/>
        <v>0</v>
      </c>
      <c r="J467" s="17">
        <f t="shared" si="87"/>
        <v>0</v>
      </c>
      <c r="K467" s="13">
        <f>J467*60*24*'Metric Summary'!$A$14</f>
        <v>0</v>
      </c>
      <c r="L467" s="52">
        <f>D467*F467*AJ467*AK467*'Metric Summary'!$A$15</f>
        <v>0</v>
      </c>
      <c r="M467" s="52">
        <f>D467*F467*AJ467*AK467*'Metric Summary'!$A$15*'Metric Summary'!$A$17</f>
        <v>0</v>
      </c>
      <c r="N467" s="13">
        <f>L467*24*'Metric Summary'!$A$16+M467*'Metric Summary'!$A$18</f>
        <v>0</v>
      </c>
      <c r="AE467" t="s">
        <v>709</v>
      </c>
      <c r="AF467" t="s">
        <v>171</v>
      </c>
      <c r="AG467">
        <v>1</v>
      </c>
      <c r="AH467">
        <v>9</v>
      </c>
      <c r="AI467">
        <v>4</v>
      </c>
      <c r="AL467">
        <v>373</v>
      </c>
      <c r="AM467">
        <v>332</v>
      </c>
      <c r="AO467" s="18">
        <f>250+19*AH467+D467*(23+(AL467-AM467)+AM467*(1-IF(AN467&gt;0,AN467,'Metric Summary'!$AG$2)))</f>
        <v>814.6</v>
      </c>
      <c r="AP467">
        <f t="shared" si="88"/>
        <v>0</v>
      </c>
      <c r="AQ467">
        <f t="shared" si="89"/>
        <v>0</v>
      </c>
    </row>
    <row r="468" spans="1:43" x14ac:dyDescent="0.2">
      <c r="A468" t="s">
        <v>656</v>
      </c>
      <c r="B468" s="14" t="s">
        <v>657</v>
      </c>
      <c r="C468" t="s">
        <v>671</v>
      </c>
      <c r="D468" s="71">
        <v>2</v>
      </c>
      <c r="E468" s="1" t="s">
        <v>689</v>
      </c>
      <c r="F468" s="3">
        <f>'Metric Summary'!$C$44</f>
        <v>0</v>
      </c>
      <c r="G468" s="4">
        <f t="shared" si="84"/>
        <v>0</v>
      </c>
      <c r="H468" s="51">
        <f t="shared" si="85"/>
        <v>0</v>
      </c>
      <c r="I468" s="52">
        <f t="shared" si="86"/>
        <v>0</v>
      </c>
      <c r="J468" s="17">
        <f t="shared" si="87"/>
        <v>0</v>
      </c>
      <c r="K468" s="13">
        <f>J468*60*24*'Metric Summary'!$A$14</f>
        <v>0</v>
      </c>
      <c r="L468" s="52">
        <f>D468*F468*AJ468*AK468*'Metric Summary'!$A$15</f>
        <v>0</v>
      </c>
      <c r="M468" s="52">
        <f>D468*F468*AJ468*AK468*'Metric Summary'!$A$15*'Metric Summary'!$A$17</f>
        <v>0</v>
      </c>
      <c r="N468" s="13">
        <f>L468*24*'Metric Summary'!$A$16+M468*'Metric Summary'!$A$18</f>
        <v>0</v>
      </c>
      <c r="AE468" t="s">
        <v>710</v>
      </c>
      <c r="AF468" t="s">
        <v>171</v>
      </c>
      <c r="AG468">
        <v>60</v>
      </c>
      <c r="AH468">
        <v>4</v>
      </c>
      <c r="AI468">
        <v>0</v>
      </c>
      <c r="AL468">
        <v>228</v>
      </c>
      <c r="AM468">
        <v>224</v>
      </c>
      <c r="AO468" s="18">
        <f>250+19*AH468+D468*(23+(AL468-AM468)+AM468*(1-IF(AN468&gt;0,AN468,'Metric Summary'!$AG$2)))</f>
        <v>559.20000000000005</v>
      </c>
      <c r="AP468">
        <f t="shared" si="88"/>
        <v>0</v>
      </c>
      <c r="AQ468">
        <f t="shared" si="89"/>
        <v>0</v>
      </c>
    </row>
    <row r="469" spans="1:43" x14ac:dyDescent="0.2">
      <c r="A469" t="s">
        <v>656</v>
      </c>
      <c r="B469" s="14" t="s">
        <v>657</v>
      </c>
      <c r="C469" t="s">
        <v>672</v>
      </c>
      <c r="D469" s="71">
        <v>3</v>
      </c>
      <c r="E469" s="1" t="s">
        <v>721</v>
      </c>
      <c r="F469" s="3">
        <f>'Metric Summary'!$C$44</f>
        <v>0</v>
      </c>
      <c r="G469" s="4">
        <f t="shared" si="84"/>
        <v>0</v>
      </c>
      <c r="H469" s="51">
        <f t="shared" si="85"/>
        <v>0</v>
      </c>
      <c r="I469" s="52">
        <f t="shared" si="86"/>
        <v>0</v>
      </c>
      <c r="J469" s="17">
        <f t="shared" si="87"/>
        <v>0</v>
      </c>
      <c r="K469" s="13">
        <f>J469*60*24*'Metric Summary'!$A$14</f>
        <v>0</v>
      </c>
      <c r="L469" s="52">
        <f>D469*F469*AJ469*AK469*'Metric Summary'!$A$15</f>
        <v>0</v>
      </c>
      <c r="M469" s="52">
        <f>D469*F469*AJ469*AK469*'Metric Summary'!$A$15*'Metric Summary'!$A$17</f>
        <v>0</v>
      </c>
      <c r="N469" s="13">
        <f>L469*24*'Metric Summary'!$A$16+M469*'Metric Summary'!$A$18</f>
        <v>0</v>
      </c>
      <c r="AE469" t="s">
        <v>711</v>
      </c>
      <c r="AF469" t="s">
        <v>171</v>
      </c>
      <c r="AG469">
        <v>3</v>
      </c>
      <c r="AH469">
        <v>4</v>
      </c>
      <c r="AI469">
        <v>2</v>
      </c>
      <c r="AL469">
        <v>120</v>
      </c>
      <c r="AM469">
        <v>96</v>
      </c>
      <c r="AO469" s="18">
        <f>250+19*AH469+D469*(23+(AL469-AM469)+AM469*(1-IF(AN469&gt;0,AN469,'Metric Summary'!$AG$2)))</f>
        <v>582.20000000000005</v>
      </c>
      <c r="AP469">
        <f t="shared" si="88"/>
        <v>0</v>
      </c>
      <c r="AQ469">
        <f t="shared" si="89"/>
        <v>0</v>
      </c>
    </row>
    <row r="470" spans="1:43" x14ac:dyDescent="0.2">
      <c r="A470" t="s">
        <v>656</v>
      </c>
      <c r="B470" s="14" t="s">
        <v>657</v>
      </c>
      <c r="C470" t="s">
        <v>673</v>
      </c>
      <c r="D470" s="71">
        <v>3</v>
      </c>
      <c r="E470" s="1" t="s">
        <v>721</v>
      </c>
      <c r="F470" s="3">
        <f>'Metric Summary'!$C$44</f>
        <v>0</v>
      </c>
      <c r="G470" s="4">
        <f t="shared" si="84"/>
        <v>0</v>
      </c>
      <c r="H470" s="51">
        <f t="shared" si="85"/>
        <v>0</v>
      </c>
      <c r="I470" s="52">
        <f t="shared" si="86"/>
        <v>0</v>
      </c>
      <c r="J470" s="17">
        <f t="shared" si="87"/>
        <v>0</v>
      </c>
      <c r="K470" s="13">
        <f>J470*60*24*'Metric Summary'!$A$14</f>
        <v>0</v>
      </c>
      <c r="L470" s="52">
        <f>D470*F470*AJ470*AK470*'Metric Summary'!$A$15</f>
        <v>0</v>
      </c>
      <c r="M470" s="52">
        <f>D470*F470*AJ470*AK470*'Metric Summary'!$A$15*'Metric Summary'!$A$17</f>
        <v>0</v>
      </c>
      <c r="N470" s="13">
        <f>L470*24*'Metric Summary'!$A$16+M470*'Metric Summary'!$A$18</f>
        <v>0</v>
      </c>
      <c r="AE470" t="s">
        <v>712</v>
      </c>
      <c r="AF470" t="s">
        <v>171</v>
      </c>
      <c r="AG470">
        <v>3</v>
      </c>
      <c r="AH470">
        <v>4</v>
      </c>
      <c r="AI470">
        <v>2</v>
      </c>
      <c r="AL470">
        <v>120</v>
      </c>
      <c r="AM470">
        <v>96</v>
      </c>
      <c r="AO470" s="18">
        <f>250+19*AH470+D470*(23+(AL470-AM470)+AM470*(1-IF(AN470&gt;0,AN470,'Metric Summary'!$AG$2)))</f>
        <v>582.20000000000005</v>
      </c>
      <c r="AP470">
        <f t="shared" si="88"/>
        <v>0</v>
      </c>
      <c r="AQ470">
        <f t="shared" si="89"/>
        <v>0</v>
      </c>
    </row>
    <row r="471" spans="1:43" x14ac:dyDescent="0.2">
      <c r="A471" t="s">
        <v>656</v>
      </c>
      <c r="B471" s="14" t="s">
        <v>657</v>
      </c>
      <c r="C471" t="s">
        <v>674</v>
      </c>
      <c r="D471" s="71">
        <v>3</v>
      </c>
      <c r="E471" s="1" t="s">
        <v>721</v>
      </c>
      <c r="F471" s="3">
        <f>'Metric Summary'!$C$44</f>
        <v>0</v>
      </c>
      <c r="G471" s="4">
        <f t="shared" si="84"/>
        <v>0</v>
      </c>
      <c r="H471" s="51">
        <f t="shared" si="85"/>
        <v>0</v>
      </c>
      <c r="I471" s="52">
        <f t="shared" si="86"/>
        <v>0</v>
      </c>
      <c r="J471" s="17">
        <f t="shared" si="87"/>
        <v>0</v>
      </c>
      <c r="K471" s="13">
        <f>J471*60*24*'Metric Summary'!$A$14</f>
        <v>0</v>
      </c>
      <c r="L471" s="52">
        <f>D471*F471*AJ471*AK471*'Metric Summary'!$A$15</f>
        <v>0</v>
      </c>
      <c r="M471" s="52">
        <f>D471*F471*AJ471*AK471*'Metric Summary'!$A$15*'Metric Summary'!$A$17</f>
        <v>0</v>
      </c>
      <c r="N471" s="13">
        <f>L471*24*'Metric Summary'!$A$16+M471*'Metric Summary'!$A$18</f>
        <v>0</v>
      </c>
      <c r="AE471" t="s">
        <v>713</v>
      </c>
      <c r="AF471" t="s">
        <v>171</v>
      </c>
      <c r="AG471">
        <v>1</v>
      </c>
      <c r="AH471">
        <v>17</v>
      </c>
      <c r="AI471">
        <v>14</v>
      </c>
      <c r="AL471">
        <v>193</v>
      </c>
      <c r="AM471">
        <v>96</v>
      </c>
      <c r="AO471" s="18">
        <f>250+19*AH471+D471*(23+(AL471-AM471)+AM471*(1-IF(AN471&gt;0,AN471,'Metric Summary'!$AG$2)))</f>
        <v>1048.2</v>
      </c>
      <c r="AP471">
        <f t="shared" si="88"/>
        <v>0</v>
      </c>
      <c r="AQ471">
        <f t="shared" si="89"/>
        <v>0</v>
      </c>
    </row>
    <row r="472" spans="1:43" x14ac:dyDescent="0.2">
      <c r="A472" t="s">
        <v>656</v>
      </c>
      <c r="B472" s="14" t="s">
        <v>657</v>
      </c>
      <c r="C472" t="s">
        <v>675</v>
      </c>
      <c r="D472" s="71">
        <v>3</v>
      </c>
      <c r="E472" s="1" t="s">
        <v>721</v>
      </c>
      <c r="F472" s="3">
        <f>'Metric Summary'!$C$44</f>
        <v>0</v>
      </c>
      <c r="G472" s="4">
        <f t="shared" si="84"/>
        <v>0</v>
      </c>
      <c r="H472" s="51">
        <f t="shared" si="85"/>
        <v>0</v>
      </c>
      <c r="I472" s="52">
        <f t="shared" si="86"/>
        <v>0</v>
      </c>
      <c r="J472" s="17">
        <f t="shared" si="87"/>
        <v>0</v>
      </c>
      <c r="K472" s="13">
        <f>J472*60*24*'Metric Summary'!$A$14</f>
        <v>0</v>
      </c>
      <c r="L472" s="52">
        <f>D472*F472*AJ472*AK472*'Metric Summary'!$A$15</f>
        <v>0</v>
      </c>
      <c r="M472" s="52">
        <f>D472*F472*AJ472*AK472*'Metric Summary'!$A$15*'Metric Summary'!$A$17</f>
        <v>0</v>
      </c>
      <c r="N472" s="13">
        <f>L472*24*'Metric Summary'!$A$16+M472*'Metric Summary'!$A$18</f>
        <v>0</v>
      </c>
      <c r="AE472" t="s">
        <v>714</v>
      </c>
      <c r="AF472" t="s">
        <v>171</v>
      </c>
      <c r="AG472">
        <v>3</v>
      </c>
      <c r="AH472">
        <v>8</v>
      </c>
      <c r="AI472">
        <v>5</v>
      </c>
      <c r="AL472">
        <v>164</v>
      </c>
      <c r="AM472">
        <v>96</v>
      </c>
      <c r="AO472" s="18">
        <f>250+19*AH472+D472*(23+(AL472-AM472)+AM472*(1-IF(AN472&gt;0,AN472,'Metric Summary'!$AG$2)))</f>
        <v>790.2</v>
      </c>
      <c r="AP472">
        <f t="shared" si="88"/>
        <v>0</v>
      </c>
      <c r="AQ472">
        <f t="shared" si="89"/>
        <v>0</v>
      </c>
    </row>
    <row r="473" spans="1:43" x14ac:dyDescent="0.2">
      <c r="A473" t="s">
        <v>656</v>
      </c>
      <c r="B473" s="14" t="s">
        <v>657</v>
      </c>
      <c r="C473" t="s">
        <v>676</v>
      </c>
      <c r="D473" s="71">
        <v>1</v>
      </c>
      <c r="E473" s="1" t="s">
        <v>206</v>
      </c>
      <c r="F473" s="3">
        <f>'Metric Summary'!$C$44</f>
        <v>0</v>
      </c>
      <c r="G473" s="4">
        <f t="shared" si="84"/>
        <v>0</v>
      </c>
      <c r="H473" s="51">
        <f t="shared" si="85"/>
        <v>0</v>
      </c>
      <c r="I473" s="52">
        <f t="shared" si="86"/>
        <v>0</v>
      </c>
      <c r="J473" s="17">
        <f t="shared" si="87"/>
        <v>0</v>
      </c>
      <c r="K473" s="13">
        <f>J473*60*24*'Metric Summary'!$A$14</f>
        <v>0</v>
      </c>
      <c r="L473" s="52">
        <f>D473*F473*AJ473*AK473*'Metric Summary'!$A$15</f>
        <v>0</v>
      </c>
      <c r="M473" s="52">
        <f>D473*F473*AJ473*AK473*'Metric Summary'!$A$15*'Metric Summary'!$A$17</f>
        <v>0</v>
      </c>
      <c r="N473" s="13">
        <f>L473*24*'Metric Summary'!$A$16+M473*'Metric Summary'!$A$18</f>
        <v>0</v>
      </c>
      <c r="AE473" t="s">
        <v>715</v>
      </c>
      <c r="AF473" t="s">
        <v>171</v>
      </c>
      <c r="AG473">
        <v>3</v>
      </c>
      <c r="AH473">
        <v>8</v>
      </c>
      <c r="AI473">
        <v>4</v>
      </c>
      <c r="AL473">
        <v>176</v>
      </c>
      <c r="AM473">
        <v>132</v>
      </c>
      <c r="AO473" s="18">
        <f>250+19*AH473+D473*(23+(AL473-AM473)+AM473*(1-IF(AN473&gt;0,AN473,'Metric Summary'!$AG$2)))</f>
        <v>521.79999999999995</v>
      </c>
      <c r="AP473">
        <f t="shared" si="88"/>
        <v>0</v>
      </c>
      <c r="AQ473">
        <f t="shared" si="89"/>
        <v>0</v>
      </c>
    </row>
    <row r="474" spans="1:43" x14ac:dyDescent="0.2">
      <c r="A474" t="s">
        <v>656</v>
      </c>
      <c r="B474" s="14" t="s">
        <v>657</v>
      </c>
      <c r="C474" t="s">
        <v>1308</v>
      </c>
      <c r="D474" s="71">
        <v>2</v>
      </c>
      <c r="E474" s="1" t="s">
        <v>722</v>
      </c>
      <c r="F474" s="3">
        <f>'Metric Summary'!$C$44</f>
        <v>0</v>
      </c>
      <c r="G474" s="4">
        <f t="shared" si="84"/>
        <v>0</v>
      </c>
      <c r="H474" s="51">
        <f t="shared" si="85"/>
        <v>0</v>
      </c>
      <c r="I474" s="52">
        <f t="shared" si="86"/>
        <v>0</v>
      </c>
      <c r="J474" s="17">
        <f t="shared" si="87"/>
        <v>0</v>
      </c>
      <c r="K474" s="13">
        <f>J474*60*24*'Metric Summary'!$A$14</f>
        <v>0</v>
      </c>
      <c r="L474" s="52">
        <f>D474*F474*AJ474*AK474*'Metric Summary'!$A$15</f>
        <v>0</v>
      </c>
      <c r="M474" s="52">
        <f>D474*F474*AJ474*AK474*'Metric Summary'!$A$15*'Metric Summary'!$A$17</f>
        <v>0</v>
      </c>
      <c r="N474" s="13">
        <f>L474*24*'Metric Summary'!$A$16+M474*'Metric Summary'!$A$18</f>
        <v>0</v>
      </c>
      <c r="AE474" t="s">
        <v>1309</v>
      </c>
      <c r="AF474" t="s">
        <v>171</v>
      </c>
      <c r="AG474">
        <v>15</v>
      </c>
      <c r="AH474">
        <v>4</v>
      </c>
      <c r="AI474">
        <v>0</v>
      </c>
      <c r="AL474">
        <v>164</v>
      </c>
      <c r="AM474">
        <v>160</v>
      </c>
      <c r="AO474" s="18">
        <f>250+19*AH474+D474*(23+(AL474-AM474)+AM474*(1-IF(AN474&gt;0,AN474,'Metric Summary'!$AG$2)))</f>
        <v>508</v>
      </c>
      <c r="AP474">
        <f t="shared" si="88"/>
        <v>0</v>
      </c>
      <c r="AQ474">
        <f t="shared" si="89"/>
        <v>0</v>
      </c>
    </row>
    <row r="475" spans="1:43" x14ac:dyDescent="0.2">
      <c r="A475" t="s">
        <v>656</v>
      </c>
      <c r="B475" s="14" t="s">
        <v>657</v>
      </c>
      <c r="C475" t="s">
        <v>677</v>
      </c>
      <c r="D475" s="71"/>
      <c r="E475" s="1" t="s">
        <v>200</v>
      </c>
      <c r="F475" s="3">
        <f>'Metric Summary'!$C$44</f>
        <v>0</v>
      </c>
      <c r="G475" s="4">
        <f t="shared" si="84"/>
        <v>0</v>
      </c>
      <c r="H475" s="51">
        <f t="shared" si="85"/>
        <v>0</v>
      </c>
      <c r="I475" s="52">
        <f t="shared" si="86"/>
        <v>0</v>
      </c>
      <c r="J475" s="17">
        <f t="shared" si="87"/>
        <v>0</v>
      </c>
      <c r="K475" s="13">
        <f>J475*60*24*'Metric Summary'!$A$14</f>
        <v>0</v>
      </c>
      <c r="L475" s="52">
        <f>D475*F475*AJ475*AK475*'Metric Summary'!$A$15</f>
        <v>0</v>
      </c>
      <c r="M475" s="52">
        <f>D475*F475*AJ475*AK475*'Metric Summary'!$A$15*'Metric Summary'!$A$17</f>
        <v>0</v>
      </c>
      <c r="N475" s="13">
        <f>L475*24*'Metric Summary'!$A$16+M475*'Metric Summary'!$A$18</f>
        <v>0</v>
      </c>
      <c r="AE475" t="s">
        <v>716</v>
      </c>
      <c r="AF475" t="s">
        <v>171</v>
      </c>
      <c r="AG475">
        <v>1</v>
      </c>
      <c r="AH475">
        <v>12</v>
      </c>
      <c r="AI475">
        <v>10</v>
      </c>
      <c r="AL475">
        <v>256</v>
      </c>
      <c r="AM475">
        <v>132</v>
      </c>
      <c r="AO475" s="18">
        <f>250+19*AH475+D475*(23+(AL475-AM475)+AM475*(1-IF(AN475&gt;0,AN475,'Metric Summary'!$AG$2)))</f>
        <v>478</v>
      </c>
      <c r="AP475">
        <f t="shared" si="88"/>
        <v>0</v>
      </c>
      <c r="AQ475">
        <f t="shared" si="89"/>
        <v>0</v>
      </c>
    </row>
    <row r="476" spans="1:43" x14ac:dyDescent="0.2">
      <c r="A476" t="s">
        <v>656</v>
      </c>
      <c r="B476" s="14" t="s">
        <v>657</v>
      </c>
      <c r="C476" t="s">
        <v>686</v>
      </c>
      <c r="D476" s="15"/>
      <c r="E476" s="1"/>
      <c r="F476" s="3">
        <f>'Metric Summary'!$C$44</f>
        <v>0</v>
      </c>
      <c r="G476" s="4">
        <f t="shared" si="84"/>
        <v>0</v>
      </c>
      <c r="H476" s="51">
        <f t="shared" si="85"/>
        <v>0</v>
      </c>
      <c r="I476" s="52">
        <f t="shared" si="86"/>
        <v>0</v>
      </c>
      <c r="J476" s="17">
        <f t="shared" si="87"/>
        <v>0</v>
      </c>
      <c r="K476" s="13">
        <f>J476*60*24*'Metric Summary'!$A$14</f>
        <v>0</v>
      </c>
      <c r="L476" s="52">
        <f>D476*F476*AJ476*AK476*'Metric Summary'!$A$15</f>
        <v>0</v>
      </c>
      <c r="M476" s="52">
        <f>D476*F476*AJ476*AK476*'Metric Summary'!$A$15*'Metric Summary'!$A$17</f>
        <v>0</v>
      </c>
      <c r="N476" s="13">
        <f>L476*24*'Metric Summary'!$A$16+M476*'Metric Summary'!$A$18</f>
        <v>0</v>
      </c>
      <c r="AE476" t="s">
        <v>717</v>
      </c>
      <c r="AF476" t="s">
        <v>171</v>
      </c>
      <c r="AG476">
        <v>1</v>
      </c>
      <c r="AH476">
        <v>6</v>
      </c>
      <c r="AI476">
        <v>3</v>
      </c>
      <c r="AL476">
        <v>378</v>
      </c>
      <c r="AM476">
        <v>320</v>
      </c>
      <c r="AO476" s="18">
        <f>250+19*AH476+D476*(23+(AL476-AM476)+AM476*(1-IF(AN476&gt;0,AN476,'Metric Summary'!$AG$2)))</f>
        <v>364</v>
      </c>
      <c r="AP476">
        <f t="shared" si="88"/>
        <v>0</v>
      </c>
      <c r="AQ476">
        <f t="shared" si="89"/>
        <v>0</v>
      </c>
    </row>
    <row r="477" spans="1:43" x14ac:dyDescent="0.2">
      <c r="A477" t="s">
        <v>656</v>
      </c>
      <c r="B477" s="14" t="s">
        <v>657</v>
      </c>
      <c r="C477" t="s">
        <v>678</v>
      </c>
      <c r="D477" s="15"/>
      <c r="E477" s="1" t="s">
        <v>723</v>
      </c>
      <c r="F477" s="3">
        <f>'Metric Summary'!$C$44</f>
        <v>0</v>
      </c>
      <c r="G477" s="4">
        <f t="shared" si="84"/>
        <v>0</v>
      </c>
      <c r="H477" s="51">
        <f t="shared" si="85"/>
        <v>0</v>
      </c>
      <c r="I477" s="52">
        <f t="shared" si="86"/>
        <v>0</v>
      </c>
      <c r="J477" s="17">
        <f t="shared" si="87"/>
        <v>0</v>
      </c>
      <c r="K477" s="13">
        <f>J477*60*24*'Metric Summary'!$A$14</f>
        <v>0</v>
      </c>
      <c r="L477" s="52">
        <f>D477*F477*AJ477*AK477*'Metric Summary'!$A$15</f>
        <v>0</v>
      </c>
      <c r="M477" s="52">
        <f>D477*F477*AJ477*AK477*'Metric Summary'!$A$15*'Metric Summary'!$A$17</f>
        <v>0</v>
      </c>
      <c r="N477" s="13">
        <f>L477*24*'Metric Summary'!$A$16+M477*'Metric Summary'!$A$18</f>
        <v>0</v>
      </c>
      <c r="AE477" t="s">
        <v>718</v>
      </c>
      <c r="AF477" t="s">
        <v>171</v>
      </c>
      <c r="AG477">
        <v>1</v>
      </c>
      <c r="AH477">
        <v>9</v>
      </c>
      <c r="AI477">
        <v>4</v>
      </c>
      <c r="AL477">
        <v>373</v>
      </c>
      <c r="AM477">
        <v>332</v>
      </c>
      <c r="AO477" s="18">
        <f>250+19*AH477+D477*(23+(AL477-AM477)+AM477*(1-IF(AN477&gt;0,AN477,'Metric Summary'!$AG$2)))</f>
        <v>421</v>
      </c>
      <c r="AP477">
        <f t="shared" si="88"/>
        <v>0</v>
      </c>
      <c r="AQ477">
        <f t="shared" si="89"/>
        <v>0</v>
      </c>
    </row>
    <row r="478" spans="1:43" ht="13.5" customHeight="1" x14ac:dyDescent="0.2">
      <c r="A478" s="1" t="s">
        <v>161</v>
      </c>
      <c r="B478" s="6" t="s">
        <v>327</v>
      </c>
      <c r="C478" t="s">
        <v>101</v>
      </c>
      <c r="D478" s="28">
        <f>'Metric Summary'!D34</f>
        <v>200</v>
      </c>
      <c r="E478" s="6" t="s">
        <v>280</v>
      </c>
      <c r="F478" s="3">
        <f>'Metric Summary'!$C$34</f>
        <v>0</v>
      </c>
      <c r="G478" s="4">
        <f t="shared" si="84"/>
        <v>0</v>
      </c>
      <c r="H478" s="51">
        <f t="shared" si="85"/>
        <v>0</v>
      </c>
      <c r="I478" s="52">
        <f t="shared" si="86"/>
        <v>0</v>
      </c>
      <c r="J478" s="17">
        <f t="shared" si="87"/>
        <v>0</v>
      </c>
      <c r="K478" s="13">
        <f>J478*60*24*'Metric Summary'!$A$14</f>
        <v>0</v>
      </c>
      <c r="L478" s="52">
        <f>D478*F478*AJ478*AK478*'Metric Summary'!$A$15</f>
        <v>0</v>
      </c>
      <c r="M478" s="52">
        <f>D478*F478*AJ478*AK478*'Metric Summary'!$A$15*'Metric Summary'!$A$17</f>
        <v>0</v>
      </c>
      <c r="N478" s="13">
        <f>L478*24*'Metric Summary'!$A$16+M478*'Metric Summary'!$A$18</f>
        <v>0</v>
      </c>
      <c r="AE478" t="s">
        <v>102</v>
      </c>
      <c r="AF478" t="s">
        <v>171</v>
      </c>
      <c r="AG478">
        <v>5</v>
      </c>
      <c r="AH478">
        <v>28</v>
      </c>
      <c r="AI478">
        <v>20</v>
      </c>
      <c r="AL478">
        <v>1588</v>
      </c>
      <c r="AM478">
        <v>1408</v>
      </c>
      <c r="AO478" s="18">
        <f>250+19*AH478+D478*(23+(AL478-AM478)+AM478*(1-IF(AN478&gt;0,AN478,'Metric Summary'!$AG$2)))</f>
        <v>154022</v>
      </c>
      <c r="AP478">
        <f t="shared" si="88"/>
        <v>0</v>
      </c>
      <c r="AQ478">
        <f t="shared" si="89"/>
        <v>0</v>
      </c>
    </row>
    <row r="479" spans="1:43" ht="13.5" customHeight="1" x14ac:dyDescent="0.2">
      <c r="A479" s="1" t="s">
        <v>161</v>
      </c>
      <c r="B479" s="6" t="s">
        <v>327</v>
      </c>
      <c r="C479" t="s">
        <v>724</v>
      </c>
      <c r="D479" s="28"/>
      <c r="E479" s="1" t="s">
        <v>729</v>
      </c>
      <c r="F479" s="3">
        <f>'Metric Summary'!$C$34</f>
        <v>0</v>
      </c>
      <c r="G479" s="4">
        <f t="shared" si="84"/>
        <v>0</v>
      </c>
      <c r="H479" s="51">
        <f t="shared" si="85"/>
        <v>0</v>
      </c>
      <c r="I479" s="52">
        <f t="shared" si="86"/>
        <v>0</v>
      </c>
      <c r="J479" s="17">
        <f t="shared" si="87"/>
        <v>0</v>
      </c>
      <c r="K479" s="13">
        <f>J479*60*24*'Metric Summary'!$A$14</f>
        <v>0</v>
      </c>
      <c r="L479" s="52">
        <f>D479*F479*AJ479*AK479*'Metric Summary'!$A$15</f>
        <v>0</v>
      </c>
      <c r="M479" s="52">
        <f>D479*F479*AJ479*AK479*'Metric Summary'!$A$15*'Metric Summary'!$A$17</f>
        <v>0</v>
      </c>
      <c r="N479" s="13">
        <f>L479*24*'Metric Summary'!$A$16+M479*'Metric Summary'!$A$18</f>
        <v>0</v>
      </c>
      <c r="AE479" t="s">
        <v>726</v>
      </c>
      <c r="AF479" t="s">
        <v>171</v>
      </c>
      <c r="AG479">
        <v>5</v>
      </c>
      <c r="AH479">
        <v>15</v>
      </c>
      <c r="AI479">
        <v>6</v>
      </c>
      <c r="AL479">
        <v>1759</v>
      </c>
      <c r="AM479">
        <v>1696</v>
      </c>
      <c r="AO479" s="18">
        <f>250+19*AH479+D479*(23+(AL479-AM479)+AM479*(1-IF(AN479&gt;0,AN479,'Metric Summary'!$AG$2)))</f>
        <v>535</v>
      </c>
      <c r="AP479">
        <f t="shared" si="88"/>
        <v>0</v>
      </c>
      <c r="AQ479">
        <f t="shared" si="89"/>
        <v>0</v>
      </c>
    </row>
    <row r="480" spans="1:43" ht="13.5" customHeight="1" x14ac:dyDescent="0.2">
      <c r="A480" s="1" t="s">
        <v>161</v>
      </c>
      <c r="B480" s="6" t="s">
        <v>327</v>
      </c>
      <c r="C480" t="s">
        <v>725</v>
      </c>
      <c r="D480" s="28"/>
      <c r="E480" s="1" t="s">
        <v>728</v>
      </c>
      <c r="F480" s="3">
        <f>'Metric Summary'!$C$34</f>
        <v>0</v>
      </c>
      <c r="G480" s="4">
        <f t="shared" si="84"/>
        <v>0</v>
      </c>
      <c r="H480" s="51">
        <f t="shared" si="85"/>
        <v>0</v>
      </c>
      <c r="I480" s="52">
        <f t="shared" si="86"/>
        <v>0</v>
      </c>
      <c r="J480" s="17">
        <f t="shared" si="87"/>
        <v>0</v>
      </c>
      <c r="K480" s="13">
        <f>J480*60*24*'Metric Summary'!$A$14</f>
        <v>0</v>
      </c>
      <c r="L480" s="52">
        <f>D480*F480*AJ480*AK480*'Metric Summary'!$A$15</f>
        <v>0</v>
      </c>
      <c r="M480" s="52">
        <f>D480*F480*AJ480*AK480*'Metric Summary'!$A$15*'Metric Summary'!$A$17</f>
        <v>0</v>
      </c>
      <c r="N480" s="13">
        <f>L480*24*'Metric Summary'!$A$16+M480*'Metric Summary'!$A$18</f>
        <v>0</v>
      </c>
      <c r="AE480" t="s">
        <v>727</v>
      </c>
      <c r="AF480" t="s">
        <v>171</v>
      </c>
      <c r="AG480">
        <v>5</v>
      </c>
      <c r="AH480">
        <v>11</v>
      </c>
      <c r="AI480">
        <v>1</v>
      </c>
      <c r="AL480">
        <v>1947</v>
      </c>
      <c r="AM480">
        <v>1920</v>
      </c>
      <c r="AO480" s="18">
        <f>250+19*AH480+D480*(23+(AL480-AM480)+AM480*(1-IF(AN480&gt;0,AN480,'Metric Summary'!$AG$2)))</f>
        <v>459</v>
      </c>
      <c r="AP480">
        <f t="shared" si="88"/>
        <v>0</v>
      </c>
      <c r="AQ480">
        <f t="shared" si="89"/>
        <v>0</v>
      </c>
    </row>
    <row r="481" spans="1:43" ht="13.5" customHeight="1" x14ac:dyDescent="0.2">
      <c r="A481" s="1" t="s">
        <v>161</v>
      </c>
      <c r="B481" s="6" t="s">
        <v>327</v>
      </c>
      <c r="C481" t="s">
        <v>99</v>
      </c>
      <c r="D481" s="15">
        <v>3</v>
      </c>
      <c r="E481" s="6" t="s">
        <v>281</v>
      </c>
      <c r="F481" s="3">
        <f>'Metric Summary'!$C$34</f>
        <v>0</v>
      </c>
      <c r="G481" s="4">
        <f t="shared" si="84"/>
        <v>0</v>
      </c>
      <c r="H481" s="51">
        <f t="shared" si="85"/>
        <v>0</v>
      </c>
      <c r="I481" s="52">
        <f t="shared" si="86"/>
        <v>0</v>
      </c>
      <c r="J481" s="17">
        <f t="shared" si="87"/>
        <v>0</v>
      </c>
      <c r="K481" s="13">
        <f>J481*60*24*'Metric Summary'!$A$14</f>
        <v>0</v>
      </c>
      <c r="L481" s="52">
        <f>D481*F481*AJ481*AK481*'Metric Summary'!$A$15</f>
        <v>0</v>
      </c>
      <c r="M481" s="52">
        <f>D481*F481*AJ481*AK481*'Metric Summary'!$A$15*'Metric Summary'!$A$17</f>
        <v>0</v>
      </c>
      <c r="N481" s="13">
        <f>L481*24*'Metric Summary'!$A$16+M481*'Metric Summary'!$A$18</f>
        <v>0</v>
      </c>
      <c r="AE481" t="s">
        <v>100</v>
      </c>
      <c r="AF481" t="s">
        <v>171</v>
      </c>
      <c r="AG481">
        <v>1</v>
      </c>
      <c r="AH481">
        <v>11</v>
      </c>
      <c r="AI481">
        <v>2</v>
      </c>
      <c r="AL481">
        <v>519</v>
      </c>
      <c r="AM481">
        <v>468</v>
      </c>
      <c r="AO481" s="18">
        <f>250+19*AH481+D481*(23+(AL481-AM481)+AM481*(1-IF(AN481&gt;0,AN481,'Metric Summary'!$AG$2)))</f>
        <v>1242.6000000000001</v>
      </c>
      <c r="AP481">
        <f t="shared" si="88"/>
        <v>0</v>
      </c>
      <c r="AQ481">
        <f t="shared" si="89"/>
        <v>0</v>
      </c>
    </row>
    <row r="482" spans="1:43" ht="13.5" customHeight="1" x14ac:dyDescent="0.2">
      <c r="A482" s="1" t="s">
        <v>161</v>
      </c>
      <c r="B482" s="6" t="s">
        <v>327</v>
      </c>
      <c r="C482" t="s">
        <v>103</v>
      </c>
      <c r="D482" s="15">
        <f>D481*2</f>
        <v>6</v>
      </c>
      <c r="E482" s="6" t="s">
        <v>282</v>
      </c>
      <c r="F482" s="3">
        <f>'Metric Summary'!$C$34</f>
        <v>0</v>
      </c>
      <c r="G482" s="4">
        <f t="shared" si="84"/>
        <v>0</v>
      </c>
      <c r="H482" s="51">
        <f t="shared" si="85"/>
        <v>0</v>
      </c>
      <c r="I482" s="52">
        <f t="shared" si="86"/>
        <v>0</v>
      </c>
      <c r="J482" s="17">
        <f t="shared" si="87"/>
        <v>0</v>
      </c>
      <c r="K482" s="13">
        <f>J482*60*24*'Metric Summary'!$A$14</f>
        <v>0</v>
      </c>
      <c r="L482" s="52">
        <f>D482*F482*AJ482*AK482*'Metric Summary'!$A$15</f>
        <v>0</v>
      </c>
      <c r="M482" s="52">
        <f>D482*F482*AJ482*AK482*'Metric Summary'!$A$15*'Metric Summary'!$A$17</f>
        <v>0</v>
      </c>
      <c r="N482" s="13">
        <f>L482*24*'Metric Summary'!$A$16+M482*'Metric Summary'!$A$18</f>
        <v>0</v>
      </c>
      <c r="AE482" t="s">
        <v>104</v>
      </c>
      <c r="AF482" t="s">
        <v>171</v>
      </c>
      <c r="AG482">
        <v>1</v>
      </c>
      <c r="AH482">
        <v>6</v>
      </c>
      <c r="AI482">
        <v>2</v>
      </c>
      <c r="AL482">
        <v>662</v>
      </c>
      <c r="AM482">
        <v>640</v>
      </c>
      <c r="AO482" s="18">
        <f>250+19*AH482+D482*(23+(AL482-AM482)+AM482*(1-IF(AN482&gt;0,AN482,'Metric Summary'!$AG$2)))</f>
        <v>2170</v>
      </c>
      <c r="AP482">
        <f t="shared" si="88"/>
        <v>0</v>
      </c>
      <c r="AQ482">
        <f t="shared" si="89"/>
        <v>0</v>
      </c>
    </row>
    <row r="483" spans="1:43" x14ac:dyDescent="0.2">
      <c r="A483" s="1" t="s">
        <v>161</v>
      </c>
      <c r="B483" s="6" t="s">
        <v>327</v>
      </c>
      <c r="C483" t="s">
        <v>106</v>
      </c>
      <c r="D483" s="15">
        <f>D482*4</f>
        <v>24</v>
      </c>
      <c r="E483" s="6" t="s">
        <v>283</v>
      </c>
      <c r="F483" s="3">
        <f>'Metric Summary'!$C$34</f>
        <v>0</v>
      </c>
      <c r="G483" s="4">
        <f t="shared" si="84"/>
        <v>0</v>
      </c>
      <c r="H483" s="51">
        <f t="shared" si="85"/>
        <v>0</v>
      </c>
      <c r="I483" s="52">
        <f t="shared" si="86"/>
        <v>0</v>
      </c>
      <c r="J483" s="17">
        <f t="shared" si="87"/>
        <v>0</v>
      </c>
      <c r="K483" s="13">
        <f>J483*60*24*'Metric Summary'!$A$14</f>
        <v>0</v>
      </c>
      <c r="L483" s="52">
        <f>D483*F483*AJ483*AK483*'Metric Summary'!$A$15</f>
        <v>0</v>
      </c>
      <c r="M483" s="52">
        <f>D483*F483*AJ483*AK483*'Metric Summary'!$A$15*'Metric Summary'!$A$17</f>
        <v>0</v>
      </c>
      <c r="N483" s="13">
        <f>L483*24*'Metric Summary'!$A$16+M483*'Metric Summary'!$A$18</f>
        <v>0</v>
      </c>
      <c r="AE483" t="s">
        <v>107</v>
      </c>
      <c r="AF483" t="s">
        <v>171</v>
      </c>
      <c r="AG483">
        <v>5</v>
      </c>
      <c r="AH483">
        <v>11</v>
      </c>
      <c r="AI483">
        <v>5</v>
      </c>
      <c r="AL483">
        <v>955</v>
      </c>
      <c r="AM483">
        <v>896</v>
      </c>
      <c r="AO483" s="18">
        <f>250+19*AH483+D483*(23+(AL483-AM483)+AM483*(1-IF(AN483&gt;0,AN483,'Metric Summary'!$AG$2)))</f>
        <v>11028.6</v>
      </c>
      <c r="AP483">
        <f t="shared" si="88"/>
        <v>0</v>
      </c>
      <c r="AQ483">
        <f t="shared" si="89"/>
        <v>0</v>
      </c>
    </row>
    <row r="484" spans="1:43" x14ac:dyDescent="0.2">
      <c r="A484" s="1" t="s">
        <v>161</v>
      </c>
      <c r="B484" s="6" t="s">
        <v>327</v>
      </c>
      <c r="C484" t="s">
        <v>105</v>
      </c>
      <c r="D484" s="28">
        <f>'Metric Summary'!D34</f>
        <v>200</v>
      </c>
      <c r="E484" s="6" t="s">
        <v>280</v>
      </c>
      <c r="F484" s="3">
        <f>'Metric Summary'!$C$34</f>
        <v>0</v>
      </c>
      <c r="G484" s="4">
        <f t="shared" si="84"/>
        <v>0</v>
      </c>
      <c r="H484" s="51">
        <f t="shared" si="85"/>
        <v>0</v>
      </c>
      <c r="I484" s="52">
        <f t="shared" si="86"/>
        <v>0</v>
      </c>
      <c r="J484" s="17">
        <f t="shared" si="87"/>
        <v>0</v>
      </c>
      <c r="K484" s="13">
        <f>J484*60*24*'Metric Summary'!$A$14</f>
        <v>0</v>
      </c>
      <c r="L484" s="52">
        <f>D484*F484*AJ484*AK484*'Metric Summary'!$A$15</f>
        <v>0</v>
      </c>
      <c r="M484" s="52">
        <f>D484*F484*AJ484*AK484*'Metric Summary'!$A$15*'Metric Summary'!$A$17</f>
        <v>0</v>
      </c>
      <c r="N484" s="13">
        <f>L484*24*'Metric Summary'!$A$16+M484*'Metric Summary'!$A$18</f>
        <v>0</v>
      </c>
      <c r="AE484" t="s">
        <v>1000</v>
      </c>
      <c r="AF484" t="s">
        <v>171</v>
      </c>
      <c r="AG484">
        <v>5</v>
      </c>
      <c r="AH484">
        <v>8</v>
      </c>
      <c r="AI484">
        <v>0</v>
      </c>
      <c r="AL484">
        <v>1428</v>
      </c>
      <c r="AM484">
        <v>1408</v>
      </c>
      <c r="AO484" s="18">
        <f>250+19*AH484+D484*(23+(AL484-AM484)+AM484*(1-IF(AN484&gt;0,AN484,'Metric Summary'!$AG$2)))</f>
        <v>121642.00000000001</v>
      </c>
      <c r="AP484">
        <f t="shared" si="88"/>
        <v>0</v>
      </c>
      <c r="AQ484">
        <f t="shared" si="89"/>
        <v>0</v>
      </c>
    </row>
    <row r="485" spans="1:43" x14ac:dyDescent="0.2">
      <c r="A485" t="s">
        <v>1310</v>
      </c>
      <c r="B485" s="14" t="s">
        <v>1172</v>
      </c>
      <c r="C485" t="s">
        <v>1311</v>
      </c>
      <c r="D485" s="15">
        <v>33</v>
      </c>
      <c r="E485" s="1" t="s">
        <v>1813</v>
      </c>
      <c r="F485" s="3">
        <f>'Metric Summary'!$C$58</f>
        <v>0</v>
      </c>
      <c r="G485" s="4">
        <f t="shared" si="84"/>
        <v>0</v>
      </c>
      <c r="H485" s="51">
        <f t="shared" si="85"/>
        <v>0</v>
      </c>
      <c r="I485" s="52">
        <f t="shared" si="86"/>
        <v>0</v>
      </c>
      <c r="J485" s="17">
        <f t="shared" si="87"/>
        <v>0</v>
      </c>
      <c r="K485" s="13">
        <f>J485*60*24*'Metric Summary'!$A$14</f>
        <v>0</v>
      </c>
      <c r="L485" s="52">
        <f>D485*F485*AJ485*AK485*'Metric Summary'!$A$15</f>
        <v>0</v>
      </c>
      <c r="M485" s="52">
        <f>D485*F485*AJ485*AK485*'Metric Summary'!$A$15*'Metric Summary'!$A$17</f>
        <v>0</v>
      </c>
      <c r="N485" s="13">
        <f>L485*24*'Metric Summary'!$A$16+M485*'Metric Summary'!$A$18</f>
        <v>0</v>
      </c>
      <c r="AE485" t="s">
        <v>1337</v>
      </c>
      <c r="AF485" t="s">
        <v>171</v>
      </c>
      <c r="AG485">
        <v>1</v>
      </c>
      <c r="AH485">
        <v>5</v>
      </c>
      <c r="AI485">
        <v>0</v>
      </c>
      <c r="AL485">
        <v>1193</v>
      </c>
      <c r="AM485">
        <v>1184</v>
      </c>
      <c r="AO485" s="18">
        <f>250+19*AH485+D485*(23+(AL485-AM485)+AM485*(1-IF(AN485&gt;0,AN485,'Metric Summary'!$AG$2)))</f>
        <v>17029.8</v>
      </c>
      <c r="AP485">
        <f t="shared" si="88"/>
        <v>0</v>
      </c>
      <c r="AQ485">
        <f t="shared" si="89"/>
        <v>0</v>
      </c>
    </row>
    <row r="486" spans="1:43" x14ac:dyDescent="0.2">
      <c r="A486" t="s">
        <v>1310</v>
      </c>
      <c r="B486" s="14" t="s">
        <v>1172</v>
      </c>
      <c r="C486" t="s">
        <v>1312</v>
      </c>
      <c r="D486" s="15">
        <v>11</v>
      </c>
      <c r="E486" s="1" t="s">
        <v>1802</v>
      </c>
      <c r="F486" s="3">
        <f>'Metric Summary'!$C$58</f>
        <v>0</v>
      </c>
      <c r="G486" s="4">
        <f t="shared" si="84"/>
        <v>0</v>
      </c>
      <c r="H486" s="51">
        <f t="shared" si="85"/>
        <v>0</v>
      </c>
      <c r="I486" s="52">
        <f t="shared" si="86"/>
        <v>0</v>
      </c>
      <c r="J486" s="17">
        <f t="shared" si="87"/>
        <v>0</v>
      </c>
      <c r="K486" s="13">
        <f>J486*60*24*'Metric Summary'!$A$14</f>
        <v>0</v>
      </c>
      <c r="L486" s="52">
        <f>D486*F486*AJ486*AK486*'Metric Summary'!$A$15</f>
        <v>0</v>
      </c>
      <c r="M486" s="52">
        <f>D486*F486*AJ486*AK486*'Metric Summary'!$A$15*'Metric Summary'!$A$17</f>
        <v>0</v>
      </c>
      <c r="N486" s="13">
        <f>L486*24*'Metric Summary'!$A$16+M486*'Metric Summary'!$A$18</f>
        <v>0</v>
      </c>
      <c r="AE486" t="s">
        <v>1338</v>
      </c>
      <c r="AF486" t="s">
        <v>171</v>
      </c>
      <c r="AG486">
        <v>8</v>
      </c>
      <c r="AH486">
        <v>3</v>
      </c>
      <c r="AI486">
        <v>1</v>
      </c>
      <c r="AL486">
        <v>46</v>
      </c>
      <c r="AM486">
        <v>32</v>
      </c>
      <c r="AO486" s="18">
        <f>250+19*AH486+D486*(23+(AL486-AM486)+AM486*(1-IF(AN486&gt;0,AN486,'Metric Summary'!$AG$2)))</f>
        <v>854.8</v>
      </c>
      <c r="AP486">
        <f t="shared" si="88"/>
        <v>0</v>
      </c>
      <c r="AQ486">
        <f t="shared" si="89"/>
        <v>0</v>
      </c>
    </row>
    <row r="487" spans="1:43" x14ac:dyDescent="0.2">
      <c r="A487" t="s">
        <v>1310</v>
      </c>
      <c r="B487" s="14" t="s">
        <v>1172</v>
      </c>
      <c r="C487" t="s">
        <v>1313</v>
      </c>
      <c r="D487" s="15">
        <v>1</v>
      </c>
      <c r="E487" s="1" t="s">
        <v>196</v>
      </c>
      <c r="F487" s="3">
        <f>'Metric Summary'!$C$58</f>
        <v>0</v>
      </c>
      <c r="G487" s="4">
        <f t="shared" si="84"/>
        <v>0</v>
      </c>
      <c r="H487" s="51">
        <f t="shared" si="85"/>
        <v>0</v>
      </c>
      <c r="I487" s="52">
        <f t="shared" si="86"/>
        <v>0</v>
      </c>
      <c r="J487" s="17">
        <f t="shared" si="87"/>
        <v>0</v>
      </c>
      <c r="K487" s="13">
        <f>J487*60*24*'Metric Summary'!$A$14</f>
        <v>0</v>
      </c>
      <c r="L487" s="52">
        <f>D487*F487*AJ487*AK487*'Metric Summary'!$A$15</f>
        <v>0</v>
      </c>
      <c r="M487" s="52">
        <f>D487*F487*AJ487*AK487*'Metric Summary'!$A$15*'Metric Summary'!$A$17</f>
        <v>0</v>
      </c>
      <c r="N487" s="13">
        <f>L487*24*'Metric Summary'!$A$16+M487*'Metric Summary'!$A$18</f>
        <v>0</v>
      </c>
      <c r="AE487" t="s">
        <v>1339</v>
      </c>
      <c r="AF487" t="s">
        <v>170</v>
      </c>
      <c r="AG487">
        <v>8</v>
      </c>
      <c r="AH487">
        <v>3</v>
      </c>
      <c r="AI487">
        <v>1</v>
      </c>
      <c r="AL487">
        <v>67</v>
      </c>
      <c r="AM487">
        <v>32</v>
      </c>
      <c r="AO487" s="18">
        <f>250+19*AH487+D487*(23+(AL487-AM487)+AM487*(1-IF(AN487&gt;0,AN487,'Metric Summary'!$AG$2)))</f>
        <v>377.8</v>
      </c>
      <c r="AP487">
        <f t="shared" si="88"/>
        <v>0</v>
      </c>
      <c r="AQ487">
        <f t="shared" si="89"/>
        <v>0</v>
      </c>
    </row>
    <row r="488" spans="1:43" x14ac:dyDescent="0.2">
      <c r="A488" t="s">
        <v>1310</v>
      </c>
      <c r="B488" s="14" t="s">
        <v>1172</v>
      </c>
      <c r="C488" t="s">
        <v>1314</v>
      </c>
      <c r="D488" s="15">
        <v>20</v>
      </c>
      <c r="E488" s="83" t="s">
        <v>1803</v>
      </c>
      <c r="F488" s="3">
        <f>'Metric Summary'!$C$58</f>
        <v>0</v>
      </c>
      <c r="G488" s="4">
        <f t="shared" si="84"/>
        <v>0</v>
      </c>
      <c r="H488" s="51">
        <f t="shared" si="85"/>
        <v>0</v>
      </c>
      <c r="I488" s="52">
        <f t="shared" si="86"/>
        <v>0</v>
      </c>
      <c r="J488" s="17">
        <f t="shared" si="87"/>
        <v>0</v>
      </c>
      <c r="K488" s="13">
        <f>J488*60*24*'Metric Summary'!$A$14</f>
        <v>0</v>
      </c>
      <c r="L488" s="52">
        <f>D488*F488*AJ488*AK488*'Metric Summary'!$A$15</f>
        <v>0</v>
      </c>
      <c r="M488" s="52">
        <f>D488*F488*AJ488*AK488*'Metric Summary'!$A$15*'Metric Summary'!$A$17</f>
        <v>0</v>
      </c>
      <c r="N488" s="13">
        <f>L488*24*'Metric Summary'!$A$16+M488*'Metric Summary'!$A$18</f>
        <v>0</v>
      </c>
      <c r="AE488" t="s">
        <v>1340</v>
      </c>
      <c r="AF488" t="s">
        <v>171</v>
      </c>
      <c r="AG488">
        <v>8</v>
      </c>
      <c r="AH488">
        <v>5</v>
      </c>
      <c r="AI488">
        <v>2</v>
      </c>
      <c r="AL488">
        <v>88</v>
      </c>
      <c r="AM488">
        <v>57</v>
      </c>
      <c r="AO488" s="18">
        <f>250+19*AH488+D488*(23+(AL488-AM488)+AM488*(1-IF(AN488&gt;0,AN488,'Metric Summary'!$AG$2)))</f>
        <v>1881</v>
      </c>
      <c r="AP488">
        <f t="shared" si="88"/>
        <v>0</v>
      </c>
      <c r="AQ488">
        <f t="shared" si="89"/>
        <v>0</v>
      </c>
    </row>
    <row r="489" spans="1:43" x14ac:dyDescent="0.2">
      <c r="A489" t="s">
        <v>1310</v>
      </c>
      <c r="B489" s="14" t="s">
        <v>1172</v>
      </c>
      <c r="C489" t="s">
        <v>1315</v>
      </c>
      <c r="D489" s="15">
        <v>20</v>
      </c>
      <c r="E489" s="83" t="s">
        <v>1804</v>
      </c>
      <c r="F489" s="3">
        <f>'Metric Summary'!$C$58</f>
        <v>0</v>
      </c>
      <c r="G489" s="4">
        <f t="shared" ref="G489:G552" si="90">IF(F489&gt;0,D489*(AO489)/(AG489*60),0)</f>
        <v>0</v>
      </c>
      <c r="H489" s="51">
        <f t="shared" ref="H489:H552" si="91">IF(F489&gt;0,D489/AG489,0)</f>
        <v>0</v>
      </c>
      <c r="I489" s="52">
        <f t="shared" ref="I489:I552" si="92">F489*D489/AG489</f>
        <v>0</v>
      </c>
      <c r="J489" s="17">
        <f t="shared" ref="J489:J552" si="93">I489*AI489</f>
        <v>0</v>
      </c>
      <c r="K489" s="13">
        <f>J489*60*24*'Metric Summary'!$A$14</f>
        <v>0</v>
      </c>
      <c r="L489" s="52">
        <f>D489*F489*AJ489*AK489*'Metric Summary'!$A$15</f>
        <v>0</v>
      </c>
      <c r="M489" s="52">
        <f>D489*F489*AJ489*AK489*'Metric Summary'!$A$15*'Metric Summary'!$A$17</f>
        <v>0</v>
      </c>
      <c r="N489" s="13">
        <f>L489*24*'Metric Summary'!$A$16+M489*'Metric Summary'!$A$18</f>
        <v>0</v>
      </c>
      <c r="AE489" t="s">
        <v>1341</v>
      </c>
      <c r="AF489" t="s">
        <v>171</v>
      </c>
      <c r="AG489">
        <v>8</v>
      </c>
      <c r="AH489">
        <v>9</v>
      </c>
      <c r="AI489">
        <v>6</v>
      </c>
      <c r="AL489">
        <v>115</v>
      </c>
      <c r="AM489">
        <v>57</v>
      </c>
      <c r="AO489" s="18">
        <f>250+19*AH489+D489*(23+(AL489-AM489)+AM489*(1-IF(AN489&gt;0,AN489,'Metric Summary'!$AG$2)))</f>
        <v>2497</v>
      </c>
      <c r="AP489">
        <f t="shared" ref="AP489:AP552" si="94">F489*AI489*IF(D489&gt;0,1,0)</f>
        <v>0</v>
      </c>
      <c r="AQ489">
        <f t="shared" ref="AQ489:AQ552" si="95">F489*AI489*D489</f>
        <v>0</v>
      </c>
    </row>
    <row r="490" spans="1:43" x14ac:dyDescent="0.2">
      <c r="A490" t="s">
        <v>1310</v>
      </c>
      <c r="B490" s="14" t="s">
        <v>1172</v>
      </c>
      <c r="C490" t="s">
        <v>1316</v>
      </c>
      <c r="D490" s="15">
        <v>1</v>
      </c>
      <c r="E490" s="1" t="s">
        <v>1805</v>
      </c>
      <c r="F490" s="3">
        <f>'Metric Summary'!$C$58</f>
        <v>0</v>
      </c>
      <c r="G490" s="4">
        <f t="shared" si="90"/>
        <v>0</v>
      </c>
      <c r="H490" s="51">
        <f t="shared" si="91"/>
        <v>0</v>
      </c>
      <c r="I490" s="52">
        <f t="shared" si="92"/>
        <v>0</v>
      </c>
      <c r="J490" s="17">
        <f t="shared" si="93"/>
        <v>0</v>
      </c>
      <c r="K490" s="13">
        <f>J490*60*24*'Metric Summary'!$A$14</f>
        <v>0</v>
      </c>
      <c r="L490" s="52">
        <f>D490*F490*AJ490*AK490*'Metric Summary'!$A$15</f>
        <v>0</v>
      </c>
      <c r="M490" s="52">
        <f>D490*F490*AJ490*AK490*'Metric Summary'!$A$15*'Metric Summary'!$A$17</f>
        <v>0</v>
      </c>
      <c r="N490" s="13">
        <f>L490*24*'Metric Summary'!$A$16+M490*'Metric Summary'!$A$18</f>
        <v>0</v>
      </c>
      <c r="AE490" t="s">
        <v>1342</v>
      </c>
      <c r="AF490" t="s">
        <v>171</v>
      </c>
      <c r="AG490">
        <v>8</v>
      </c>
      <c r="AH490">
        <v>10</v>
      </c>
      <c r="AI490">
        <v>2</v>
      </c>
      <c r="AL490">
        <v>435</v>
      </c>
      <c r="AM490">
        <v>413</v>
      </c>
      <c r="AO490" s="18">
        <f>250+19*AH490+D490*(23+(AL490-AM490)+AM490*(1-IF(AN490&gt;0,AN490,'Metric Summary'!$AG$2)))</f>
        <v>650.20000000000005</v>
      </c>
      <c r="AP490">
        <f t="shared" si="94"/>
        <v>0</v>
      </c>
      <c r="AQ490">
        <f t="shared" si="95"/>
        <v>0</v>
      </c>
    </row>
    <row r="491" spans="1:43" x14ac:dyDescent="0.2">
      <c r="A491" t="s">
        <v>1310</v>
      </c>
      <c r="B491" s="14" t="s">
        <v>1172</v>
      </c>
      <c r="C491" t="s">
        <v>1317</v>
      </c>
      <c r="D491" s="15">
        <v>1</v>
      </c>
      <c r="E491" s="1" t="s">
        <v>196</v>
      </c>
      <c r="F491" s="3">
        <f>'Metric Summary'!$C$58</f>
        <v>0</v>
      </c>
      <c r="G491" s="4">
        <f t="shared" si="90"/>
        <v>0</v>
      </c>
      <c r="H491" s="51">
        <f t="shared" si="91"/>
        <v>0</v>
      </c>
      <c r="I491" s="52">
        <f t="shared" si="92"/>
        <v>0</v>
      </c>
      <c r="J491" s="17">
        <f t="shared" si="93"/>
        <v>0</v>
      </c>
      <c r="K491" s="13">
        <f>J491*60*24*'Metric Summary'!$A$14</f>
        <v>0</v>
      </c>
      <c r="L491" s="52">
        <f>D491*F491*AJ491*AK491*'Metric Summary'!$A$15</f>
        <v>0</v>
      </c>
      <c r="M491" s="52">
        <f>D491*F491*AJ491*AK491*'Metric Summary'!$A$15*'Metric Summary'!$A$17</f>
        <v>0</v>
      </c>
      <c r="N491" s="13">
        <f>L491*24*'Metric Summary'!$A$16+M491*'Metric Summary'!$A$18</f>
        <v>0</v>
      </c>
      <c r="AE491" t="s">
        <v>1343</v>
      </c>
      <c r="AF491" t="s">
        <v>170</v>
      </c>
      <c r="AG491">
        <v>8</v>
      </c>
      <c r="AH491">
        <v>2</v>
      </c>
      <c r="AI491">
        <v>1</v>
      </c>
      <c r="AL491">
        <v>38</v>
      </c>
      <c r="AM491">
        <v>32</v>
      </c>
      <c r="AO491" s="18">
        <f>250+19*AH491+D491*(23+(AL491-AM491)+AM491*(1-IF(AN491&gt;0,AN491,'Metric Summary'!$AG$2)))</f>
        <v>329.8</v>
      </c>
      <c r="AP491">
        <f t="shared" si="94"/>
        <v>0</v>
      </c>
      <c r="AQ491">
        <f t="shared" si="95"/>
        <v>0</v>
      </c>
    </row>
    <row r="492" spans="1:43" x14ac:dyDescent="0.2">
      <c r="A492" t="s">
        <v>1310</v>
      </c>
      <c r="B492" s="14" t="s">
        <v>1172</v>
      </c>
      <c r="C492" t="s">
        <v>1318</v>
      </c>
      <c r="D492" s="15">
        <v>1</v>
      </c>
      <c r="E492" s="1" t="s">
        <v>1806</v>
      </c>
      <c r="F492" s="3">
        <f>'Metric Summary'!$C$58</f>
        <v>0</v>
      </c>
      <c r="G492" s="4">
        <f t="shared" si="90"/>
        <v>0</v>
      </c>
      <c r="H492" s="51">
        <f t="shared" si="91"/>
        <v>0</v>
      </c>
      <c r="I492" s="52">
        <f t="shared" si="92"/>
        <v>0</v>
      </c>
      <c r="J492" s="17">
        <f t="shared" si="93"/>
        <v>0</v>
      </c>
      <c r="K492" s="13">
        <f>J492*60*24*'Metric Summary'!$A$14</f>
        <v>0</v>
      </c>
      <c r="L492" s="52">
        <f>D492*F492*AJ492*AK492*'Metric Summary'!$A$15</f>
        <v>0</v>
      </c>
      <c r="M492" s="52">
        <f>D492*F492*AJ492*AK492*'Metric Summary'!$A$15*'Metric Summary'!$A$17</f>
        <v>0</v>
      </c>
      <c r="N492" s="13">
        <f>L492*24*'Metric Summary'!$A$16+M492*'Metric Summary'!$A$18</f>
        <v>0</v>
      </c>
      <c r="AE492" t="s">
        <v>1344</v>
      </c>
      <c r="AF492" t="s">
        <v>171</v>
      </c>
      <c r="AG492">
        <v>8</v>
      </c>
      <c r="AH492">
        <v>3</v>
      </c>
      <c r="AI492">
        <v>1</v>
      </c>
      <c r="AL492">
        <v>139</v>
      </c>
      <c r="AM492">
        <v>132</v>
      </c>
      <c r="AO492" s="18">
        <f>250+19*AH492+D492*(23+(AL492-AM492)+AM492*(1-IF(AN492&gt;0,AN492,'Metric Summary'!$AG$2)))</f>
        <v>389.8</v>
      </c>
      <c r="AP492">
        <f t="shared" si="94"/>
        <v>0</v>
      </c>
      <c r="AQ492">
        <f t="shared" si="95"/>
        <v>0</v>
      </c>
    </row>
    <row r="493" spans="1:43" x14ac:dyDescent="0.2">
      <c r="A493" t="s">
        <v>1310</v>
      </c>
      <c r="B493" s="14" t="s">
        <v>1172</v>
      </c>
      <c r="C493" t="s">
        <v>1319</v>
      </c>
      <c r="D493" s="15">
        <v>1</v>
      </c>
      <c r="E493" s="1" t="s">
        <v>196</v>
      </c>
      <c r="F493" s="3">
        <f>'Metric Summary'!$C$58</f>
        <v>0</v>
      </c>
      <c r="G493" s="4">
        <f t="shared" si="90"/>
        <v>0</v>
      </c>
      <c r="H493" s="51">
        <f t="shared" si="91"/>
        <v>0</v>
      </c>
      <c r="I493" s="52">
        <f t="shared" si="92"/>
        <v>0</v>
      </c>
      <c r="J493" s="17">
        <f t="shared" si="93"/>
        <v>0</v>
      </c>
      <c r="K493" s="13">
        <f>J493*60*24*'Metric Summary'!$A$14</f>
        <v>0</v>
      </c>
      <c r="L493" s="52">
        <f>D493*F493*AJ493*AK493*'Metric Summary'!$A$15</f>
        <v>0</v>
      </c>
      <c r="M493" s="52">
        <f>D493*F493*AJ493*AK493*'Metric Summary'!$A$15*'Metric Summary'!$A$17</f>
        <v>0</v>
      </c>
      <c r="N493" s="13">
        <f>L493*24*'Metric Summary'!$A$16+M493*'Metric Summary'!$A$18</f>
        <v>0</v>
      </c>
      <c r="AE493" t="s">
        <v>1345</v>
      </c>
      <c r="AF493" t="s">
        <v>170</v>
      </c>
      <c r="AG493">
        <v>3</v>
      </c>
      <c r="AH493">
        <v>3</v>
      </c>
      <c r="AI493">
        <v>1</v>
      </c>
      <c r="AL493">
        <v>55</v>
      </c>
      <c r="AM493">
        <v>32</v>
      </c>
      <c r="AO493" s="18">
        <f>250+19*AH493+D493*(23+(AL493-AM493)+AM493*(1-IF(AN493&gt;0,AN493,'Metric Summary'!$AG$2)))</f>
        <v>365.8</v>
      </c>
      <c r="AP493">
        <f t="shared" si="94"/>
        <v>0</v>
      </c>
      <c r="AQ493">
        <f t="shared" si="95"/>
        <v>0</v>
      </c>
    </row>
    <row r="494" spans="1:43" x14ac:dyDescent="0.2">
      <c r="A494" t="s">
        <v>1310</v>
      </c>
      <c r="B494" s="14" t="s">
        <v>1172</v>
      </c>
      <c r="C494" t="s">
        <v>1320</v>
      </c>
      <c r="D494" s="15">
        <v>1</v>
      </c>
      <c r="E494" s="1" t="s">
        <v>196</v>
      </c>
      <c r="F494" s="3">
        <f>'Metric Summary'!$C$58</f>
        <v>0</v>
      </c>
      <c r="G494" s="4">
        <f t="shared" si="90"/>
        <v>0</v>
      </c>
      <c r="H494" s="51">
        <f t="shared" si="91"/>
        <v>0</v>
      </c>
      <c r="I494" s="52">
        <f t="shared" si="92"/>
        <v>0</v>
      </c>
      <c r="J494" s="17">
        <f t="shared" si="93"/>
        <v>0</v>
      </c>
      <c r="K494" s="13">
        <f>J494*60*24*'Metric Summary'!$A$14</f>
        <v>0</v>
      </c>
      <c r="L494" s="52">
        <f>D494*F494*AJ494*AK494*'Metric Summary'!$A$15</f>
        <v>0</v>
      </c>
      <c r="M494" s="52">
        <f>D494*F494*AJ494*AK494*'Metric Summary'!$A$15*'Metric Summary'!$A$17</f>
        <v>0</v>
      </c>
      <c r="N494" s="13">
        <f>L494*24*'Metric Summary'!$A$16+M494*'Metric Summary'!$A$18</f>
        <v>0</v>
      </c>
      <c r="AE494" t="s">
        <v>1346</v>
      </c>
      <c r="AF494" t="s">
        <v>170</v>
      </c>
      <c r="AG494">
        <v>8</v>
      </c>
      <c r="AH494">
        <v>4</v>
      </c>
      <c r="AI494">
        <v>3</v>
      </c>
      <c r="AL494">
        <v>60</v>
      </c>
      <c r="AM494">
        <v>32</v>
      </c>
      <c r="AO494" s="18">
        <f>250+19*AH494+D494*(23+(AL494-AM494)+AM494*(1-IF(AN494&gt;0,AN494,'Metric Summary'!$AG$2)))</f>
        <v>389.8</v>
      </c>
      <c r="AP494">
        <f t="shared" si="94"/>
        <v>0</v>
      </c>
      <c r="AQ494">
        <f t="shared" si="95"/>
        <v>0</v>
      </c>
    </row>
    <row r="495" spans="1:43" x14ac:dyDescent="0.2">
      <c r="A495" t="s">
        <v>1310</v>
      </c>
      <c r="B495" s="14" t="s">
        <v>1172</v>
      </c>
      <c r="C495" t="s">
        <v>1321</v>
      </c>
      <c r="D495" s="15">
        <v>1</v>
      </c>
      <c r="E495" s="1" t="s">
        <v>196</v>
      </c>
      <c r="F495" s="3">
        <f>'Metric Summary'!$C$58</f>
        <v>0</v>
      </c>
      <c r="G495" s="4">
        <f t="shared" si="90"/>
        <v>0</v>
      </c>
      <c r="H495" s="51">
        <f t="shared" si="91"/>
        <v>0</v>
      </c>
      <c r="I495" s="52">
        <f t="shared" si="92"/>
        <v>0</v>
      </c>
      <c r="J495" s="17">
        <f t="shared" si="93"/>
        <v>0</v>
      </c>
      <c r="K495" s="13">
        <f>J495*60*24*'Metric Summary'!$A$14</f>
        <v>0</v>
      </c>
      <c r="L495" s="52">
        <f>D495*F495*AJ495*AK495*'Metric Summary'!$A$15</f>
        <v>0</v>
      </c>
      <c r="M495" s="52">
        <f>D495*F495*AJ495*AK495*'Metric Summary'!$A$15*'Metric Summary'!$A$17</f>
        <v>0</v>
      </c>
      <c r="N495" s="13">
        <f>L495*24*'Metric Summary'!$A$16+M495*'Metric Summary'!$A$18</f>
        <v>0</v>
      </c>
      <c r="AE495" t="s">
        <v>1347</v>
      </c>
      <c r="AF495" t="s">
        <v>170</v>
      </c>
      <c r="AG495">
        <v>8</v>
      </c>
      <c r="AH495">
        <v>2</v>
      </c>
      <c r="AI495">
        <v>0</v>
      </c>
      <c r="AL495">
        <v>38</v>
      </c>
      <c r="AM495">
        <v>32</v>
      </c>
      <c r="AO495" s="18">
        <f>250+19*AH495+D495*(23+(AL495-AM495)+AM495*(1-IF(AN495&gt;0,AN495,'Metric Summary'!$AG$2)))</f>
        <v>329.8</v>
      </c>
      <c r="AP495">
        <f t="shared" si="94"/>
        <v>0</v>
      </c>
      <c r="AQ495">
        <f t="shared" si="95"/>
        <v>0</v>
      </c>
    </row>
    <row r="496" spans="1:43" x14ac:dyDescent="0.2">
      <c r="A496" t="s">
        <v>1310</v>
      </c>
      <c r="B496" s="14" t="s">
        <v>1172</v>
      </c>
      <c r="C496" t="s">
        <v>1322</v>
      </c>
      <c r="D496" s="15">
        <v>1</v>
      </c>
      <c r="E496" s="1" t="s">
        <v>196</v>
      </c>
      <c r="F496" s="3">
        <f>'Metric Summary'!$C$58</f>
        <v>0</v>
      </c>
      <c r="G496" s="4">
        <f t="shared" si="90"/>
        <v>0</v>
      </c>
      <c r="H496" s="51">
        <f t="shared" si="91"/>
        <v>0</v>
      </c>
      <c r="I496" s="52">
        <f t="shared" si="92"/>
        <v>0</v>
      </c>
      <c r="J496" s="17">
        <f t="shared" si="93"/>
        <v>0</v>
      </c>
      <c r="K496" s="13">
        <f>J496*60*24*'Metric Summary'!$A$14</f>
        <v>0</v>
      </c>
      <c r="L496" s="52">
        <f>D496*F496*AJ496*AK496*'Metric Summary'!$A$15</f>
        <v>0</v>
      </c>
      <c r="M496" s="52">
        <f>D496*F496*AJ496*AK496*'Metric Summary'!$A$15*'Metric Summary'!$A$17</f>
        <v>0</v>
      </c>
      <c r="N496" s="13">
        <f>L496*24*'Metric Summary'!$A$16+M496*'Metric Summary'!$A$18</f>
        <v>0</v>
      </c>
      <c r="AE496" t="s">
        <v>1348</v>
      </c>
      <c r="AF496" t="s">
        <v>170</v>
      </c>
      <c r="AG496">
        <v>8</v>
      </c>
      <c r="AH496">
        <v>6</v>
      </c>
      <c r="AI496">
        <v>4</v>
      </c>
      <c r="AL496">
        <v>86</v>
      </c>
      <c r="AM496">
        <v>32</v>
      </c>
      <c r="AO496" s="18">
        <f>250+19*AH496+D496*(23+(AL496-AM496)+AM496*(1-IF(AN496&gt;0,AN496,'Metric Summary'!$AG$2)))</f>
        <v>453.8</v>
      </c>
      <c r="AP496">
        <f t="shared" si="94"/>
        <v>0</v>
      </c>
      <c r="AQ496">
        <f t="shared" si="95"/>
        <v>0</v>
      </c>
    </row>
    <row r="497" spans="1:43" x14ac:dyDescent="0.2">
      <c r="A497" t="s">
        <v>1310</v>
      </c>
      <c r="B497" s="14" t="s">
        <v>1172</v>
      </c>
      <c r="C497" t="s">
        <v>1323</v>
      </c>
      <c r="D497" s="15">
        <v>1</v>
      </c>
      <c r="E497" s="1" t="s">
        <v>196</v>
      </c>
      <c r="F497" s="3">
        <f>'Metric Summary'!$C$58</f>
        <v>0</v>
      </c>
      <c r="G497" s="4">
        <f t="shared" si="90"/>
        <v>0</v>
      </c>
      <c r="H497" s="51">
        <f t="shared" si="91"/>
        <v>0</v>
      </c>
      <c r="I497" s="52">
        <f t="shared" si="92"/>
        <v>0</v>
      </c>
      <c r="J497" s="17">
        <f t="shared" si="93"/>
        <v>0</v>
      </c>
      <c r="K497" s="13">
        <f>J497*60*24*'Metric Summary'!$A$14</f>
        <v>0</v>
      </c>
      <c r="L497" s="52">
        <f>D497*F497*AJ497*AK497*'Metric Summary'!$A$15</f>
        <v>0</v>
      </c>
      <c r="M497" s="52">
        <f>D497*F497*AJ497*AK497*'Metric Summary'!$A$15*'Metric Summary'!$A$17</f>
        <v>0</v>
      </c>
      <c r="N497" s="13">
        <f>L497*24*'Metric Summary'!$A$16+M497*'Metric Summary'!$A$18</f>
        <v>0</v>
      </c>
      <c r="AE497" t="s">
        <v>1349</v>
      </c>
      <c r="AF497" t="s">
        <v>170</v>
      </c>
      <c r="AG497">
        <v>8</v>
      </c>
      <c r="AH497">
        <v>4</v>
      </c>
      <c r="AI497">
        <v>2</v>
      </c>
      <c r="AL497">
        <v>60</v>
      </c>
      <c r="AM497">
        <v>32</v>
      </c>
      <c r="AO497" s="18">
        <f>250+19*AH497+D497*(23+(AL497-AM497)+AM497*(1-IF(AN497&gt;0,AN497,'Metric Summary'!$AG$2)))</f>
        <v>389.8</v>
      </c>
      <c r="AP497">
        <f t="shared" si="94"/>
        <v>0</v>
      </c>
      <c r="AQ497">
        <f t="shared" si="95"/>
        <v>0</v>
      </c>
    </row>
    <row r="498" spans="1:43" x14ac:dyDescent="0.2">
      <c r="A498" t="s">
        <v>1310</v>
      </c>
      <c r="B498" s="14" t="s">
        <v>1172</v>
      </c>
      <c r="C498" t="s">
        <v>1324</v>
      </c>
      <c r="D498" s="15">
        <v>1</v>
      </c>
      <c r="E498" s="1" t="s">
        <v>196</v>
      </c>
      <c r="F498" s="3">
        <f>'Metric Summary'!$C$58</f>
        <v>0</v>
      </c>
      <c r="G498" s="4">
        <f t="shared" si="90"/>
        <v>0</v>
      </c>
      <c r="H498" s="51">
        <f t="shared" si="91"/>
        <v>0</v>
      </c>
      <c r="I498" s="52">
        <f t="shared" si="92"/>
        <v>0</v>
      </c>
      <c r="J498" s="17">
        <f t="shared" si="93"/>
        <v>0</v>
      </c>
      <c r="K498" s="13">
        <f>J498*60*24*'Metric Summary'!$A$14</f>
        <v>0</v>
      </c>
      <c r="L498" s="52">
        <f>D498*F498*AJ498*AK498*'Metric Summary'!$A$15</f>
        <v>0</v>
      </c>
      <c r="M498" s="52">
        <f>D498*F498*AJ498*AK498*'Metric Summary'!$A$15*'Metric Summary'!$A$17</f>
        <v>0</v>
      </c>
      <c r="N498" s="13">
        <f>L498*24*'Metric Summary'!$A$16+M498*'Metric Summary'!$A$18</f>
        <v>0</v>
      </c>
      <c r="AE498" t="s">
        <v>1350</v>
      </c>
      <c r="AF498" t="s">
        <v>170</v>
      </c>
      <c r="AG498">
        <v>60</v>
      </c>
      <c r="AH498">
        <v>2</v>
      </c>
      <c r="AI498">
        <v>0</v>
      </c>
      <c r="AL498">
        <v>674</v>
      </c>
      <c r="AM498">
        <v>672</v>
      </c>
      <c r="AO498" s="18">
        <f>250+19*AH498+D498*(23+(AL498-AM498)+AM498*(1-IF(AN498&gt;0,AN498,'Metric Summary'!$AG$2)))</f>
        <v>581.79999999999995</v>
      </c>
      <c r="AP498">
        <f t="shared" si="94"/>
        <v>0</v>
      </c>
      <c r="AQ498">
        <f t="shared" si="95"/>
        <v>0</v>
      </c>
    </row>
    <row r="499" spans="1:43" x14ac:dyDescent="0.2">
      <c r="A499" t="s">
        <v>1310</v>
      </c>
      <c r="B499" s="14" t="s">
        <v>1172</v>
      </c>
      <c r="C499" t="s">
        <v>1325</v>
      </c>
      <c r="D499" s="15">
        <v>20</v>
      </c>
      <c r="E499" s="1" t="s">
        <v>1807</v>
      </c>
      <c r="F499" s="3">
        <f>'Metric Summary'!$C$58</f>
        <v>0</v>
      </c>
      <c r="G499" s="4">
        <f t="shared" si="90"/>
        <v>0</v>
      </c>
      <c r="H499" s="51">
        <f t="shared" si="91"/>
        <v>0</v>
      </c>
      <c r="I499" s="52">
        <f t="shared" si="92"/>
        <v>0</v>
      </c>
      <c r="J499" s="17">
        <f t="shared" si="93"/>
        <v>0</v>
      </c>
      <c r="K499" s="13">
        <f>J499*60*24*'Metric Summary'!$A$14</f>
        <v>0</v>
      </c>
      <c r="L499" s="52">
        <f>D499*F499*AJ499*AK499*'Metric Summary'!$A$15</f>
        <v>0</v>
      </c>
      <c r="M499" s="52">
        <f>D499*F499*AJ499*AK499*'Metric Summary'!$A$15*'Metric Summary'!$A$17</f>
        <v>0</v>
      </c>
      <c r="N499" s="13">
        <f>L499*24*'Metric Summary'!$A$16+M499*'Metric Summary'!$A$18</f>
        <v>0</v>
      </c>
      <c r="AE499" t="s">
        <v>1351</v>
      </c>
      <c r="AF499" t="s">
        <v>171</v>
      </c>
      <c r="AG499">
        <v>8</v>
      </c>
      <c r="AH499">
        <v>7</v>
      </c>
      <c r="AI499">
        <v>3</v>
      </c>
      <c r="AL499">
        <v>345</v>
      </c>
      <c r="AM499">
        <v>313</v>
      </c>
      <c r="AO499" s="18">
        <f>250+19*AH499+D499*(23+(AL499-AM499)+AM499*(1-IF(AN499&gt;0,AN499,'Metric Summary'!$AG$2)))</f>
        <v>3987</v>
      </c>
      <c r="AP499">
        <f t="shared" si="94"/>
        <v>0</v>
      </c>
      <c r="AQ499">
        <f t="shared" si="95"/>
        <v>0</v>
      </c>
    </row>
    <row r="500" spans="1:43" x14ac:dyDescent="0.2">
      <c r="A500" t="s">
        <v>1310</v>
      </c>
      <c r="B500" s="14" t="s">
        <v>1172</v>
      </c>
      <c r="C500" t="s">
        <v>1326</v>
      </c>
      <c r="D500" s="15">
        <v>1</v>
      </c>
      <c r="E500" s="1"/>
      <c r="F500" s="3">
        <f>'Metric Summary'!$C$58</f>
        <v>0</v>
      </c>
      <c r="G500" s="4">
        <f t="shared" si="90"/>
        <v>0</v>
      </c>
      <c r="H500" s="51">
        <f t="shared" si="91"/>
        <v>0</v>
      </c>
      <c r="I500" s="52">
        <f t="shared" si="92"/>
        <v>0</v>
      </c>
      <c r="J500" s="17">
        <f t="shared" si="93"/>
        <v>0</v>
      </c>
      <c r="K500" s="13">
        <f>J500*60*24*'Metric Summary'!$A$14</f>
        <v>0</v>
      </c>
      <c r="L500" s="52">
        <f>D500*F500*AJ500*AK500*'Metric Summary'!$A$15</f>
        <v>0</v>
      </c>
      <c r="M500" s="52">
        <f>D500*F500*AJ500*AK500*'Metric Summary'!$A$15*'Metric Summary'!$A$17</f>
        <v>0</v>
      </c>
      <c r="N500" s="13">
        <f>L500*24*'Metric Summary'!$A$16+M500*'Metric Summary'!$A$18</f>
        <v>0</v>
      </c>
      <c r="AE500" t="s">
        <v>1352</v>
      </c>
      <c r="AF500" t="s">
        <v>170</v>
      </c>
      <c r="AG500">
        <v>60</v>
      </c>
      <c r="AH500">
        <v>2</v>
      </c>
      <c r="AI500">
        <v>1</v>
      </c>
      <c r="AL500">
        <v>38</v>
      </c>
      <c r="AM500">
        <v>32</v>
      </c>
      <c r="AO500" s="18">
        <f>250+19*AH500+D500*(23+(AL500-AM500)+AM500*(1-IF(AN500&gt;0,AN500,'Metric Summary'!$AG$2)))</f>
        <v>329.8</v>
      </c>
      <c r="AP500">
        <f t="shared" si="94"/>
        <v>0</v>
      </c>
      <c r="AQ500">
        <f t="shared" si="95"/>
        <v>0</v>
      </c>
    </row>
    <row r="501" spans="1:43" x14ac:dyDescent="0.2">
      <c r="A501" t="s">
        <v>1310</v>
      </c>
      <c r="B501" s="14" t="s">
        <v>1172</v>
      </c>
      <c r="C501" t="s">
        <v>1327</v>
      </c>
      <c r="D501" s="15">
        <v>1</v>
      </c>
      <c r="E501" s="1"/>
      <c r="F501" s="3">
        <f>'Metric Summary'!$C$58</f>
        <v>0</v>
      </c>
      <c r="G501" s="4">
        <f t="shared" si="90"/>
        <v>0</v>
      </c>
      <c r="H501" s="51">
        <f t="shared" si="91"/>
        <v>0</v>
      </c>
      <c r="I501" s="52">
        <f t="shared" si="92"/>
        <v>0</v>
      </c>
      <c r="J501" s="17">
        <f t="shared" si="93"/>
        <v>0</v>
      </c>
      <c r="K501" s="13">
        <f>J501*60*24*'Metric Summary'!$A$14</f>
        <v>0</v>
      </c>
      <c r="L501" s="52">
        <f>D501*F501*AJ501*AK501*'Metric Summary'!$A$15</f>
        <v>0</v>
      </c>
      <c r="M501" s="52">
        <f>D501*F501*AJ501*AK501*'Metric Summary'!$A$15*'Metric Summary'!$A$17</f>
        <v>0</v>
      </c>
      <c r="N501" s="13">
        <f>L501*24*'Metric Summary'!$A$16+M501*'Metric Summary'!$A$18</f>
        <v>0</v>
      </c>
      <c r="AE501" t="s">
        <v>1353</v>
      </c>
      <c r="AF501" t="s">
        <v>170</v>
      </c>
      <c r="AG501">
        <v>5</v>
      </c>
      <c r="AH501">
        <v>6</v>
      </c>
      <c r="AI501">
        <v>0</v>
      </c>
      <c r="AL501">
        <v>614</v>
      </c>
      <c r="AM501">
        <v>608</v>
      </c>
      <c r="AO501" s="18">
        <f>250+19*AH501+D501*(23+(AL501-AM501)+AM501*(1-IF(AN501&gt;0,AN501,'Metric Summary'!$AG$2)))</f>
        <v>636.20000000000005</v>
      </c>
      <c r="AP501">
        <f t="shared" si="94"/>
        <v>0</v>
      </c>
      <c r="AQ501">
        <f t="shared" si="95"/>
        <v>0</v>
      </c>
    </row>
    <row r="502" spans="1:43" x14ac:dyDescent="0.2">
      <c r="A502" t="s">
        <v>1310</v>
      </c>
      <c r="B502" s="14" t="s">
        <v>1172</v>
      </c>
      <c r="C502" t="s">
        <v>1328</v>
      </c>
      <c r="D502" s="15">
        <v>20</v>
      </c>
      <c r="E502" s="1" t="s">
        <v>1808</v>
      </c>
      <c r="F502" s="3">
        <f>'Metric Summary'!$C$58</f>
        <v>0</v>
      </c>
      <c r="G502" s="4">
        <f t="shared" si="90"/>
        <v>0</v>
      </c>
      <c r="H502" s="51">
        <f t="shared" si="91"/>
        <v>0</v>
      </c>
      <c r="I502" s="52">
        <f t="shared" si="92"/>
        <v>0</v>
      </c>
      <c r="J502" s="17">
        <f t="shared" si="93"/>
        <v>0</v>
      </c>
      <c r="K502" s="13">
        <f>J502*60*24*'Metric Summary'!$A$14</f>
        <v>0</v>
      </c>
      <c r="L502" s="52">
        <f>D502*F502*AJ502*AK502*'Metric Summary'!$A$15</f>
        <v>0</v>
      </c>
      <c r="M502" s="52">
        <f>D502*F502*AJ502*AK502*'Metric Summary'!$A$15*'Metric Summary'!$A$17</f>
        <v>0</v>
      </c>
      <c r="N502" s="13">
        <f>L502*24*'Metric Summary'!$A$16+M502*'Metric Summary'!$A$18</f>
        <v>0</v>
      </c>
      <c r="AE502" t="s">
        <v>1354</v>
      </c>
      <c r="AF502" t="s">
        <v>171</v>
      </c>
      <c r="AG502">
        <v>8</v>
      </c>
      <c r="AH502">
        <v>5</v>
      </c>
      <c r="AI502">
        <v>1</v>
      </c>
      <c r="AL502">
        <v>327</v>
      </c>
      <c r="AM502">
        <v>313</v>
      </c>
      <c r="AO502" s="18">
        <f>250+19*AH502+D502*(23+(AL502-AM502)+AM502*(1-IF(AN502&gt;0,AN502,'Metric Summary'!$AG$2)))</f>
        <v>3589</v>
      </c>
      <c r="AP502">
        <f t="shared" si="94"/>
        <v>0</v>
      </c>
      <c r="AQ502">
        <f t="shared" si="95"/>
        <v>0</v>
      </c>
    </row>
    <row r="503" spans="1:43" x14ac:dyDescent="0.2">
      <c r="A503" t="s">
        <v>1310</v>
      </c>
      <c r="B503" s="14" t="s">
        <v>1172</v>
      </c>
      <c r="C503" t="s">
        <v>1329</v>
      </c>
      <c r="D503" s="15">
        <v>1</v>
      </c>
      <c r="E503" s="1" t="s">
        <v>1809</v>
      </c>
      <c r="F503" s="3">
        <f>'Metric Summary'!$C$58</f>
        <v>0</v>
      </c>
      <c r="G503" s="4">
        <f t="shared" si="90"/>
        <v>0</v>
      </c>
      <c r="H503" s="51">
        <f t="shared" si="91"/>
        <v>0</v>
      </c>
      <c r="I503" s="52">
        <f t="shared" si="92"/>
        <v>0</v>
      </c>
      <c r="J503" s="17">
        <f t="shared" si="93"/>
        <v>0</v>
      </c>
      <c r="K503" s="13">
        <f>J503*60*24*'Metric Summary'!$A$14</f>
        <v>0</v>
      </c>
      <c r="L503" s="52">
        <f>D503*F503*AJ503*AK503*'Metric Summary'!$A$15</f>
        <v>0</v>
      </c>
      <c r="M503" s="52">
        <f>D503*F503*AJ503*AK503*'Metric Summary'!$A$15*'Metric Summary'!$A$17</f>
        <v>0</v>
      </c>
      <c r="N503" s="13">
        <f>L503*24*'Metric Summary'!$A$16+M503*'Metric Summary'!$A$18</f>
        <v>0</v>
      </c>
      <c r="AE503" t="s">
        <v>1355</v>
      </c>
      <c r="AF503" t="s">
        <v>171</v>
      </c>
      <c r="AG503">
        <v>8</v>
      </c>
      <c r="AH503">
        <v>4</v>
      </c>
      <c r="AI503">
        <v>1</v>
      </c>
      <c r="AL503">
        <v>160</v>
      </c>
      <c r="AM503">
        <v>132</v>
      </c>
      <c r="AO503" s="18">
        <f>250+19*AH503+D503*(23+(AL503-AM503)+AM503*(1-IF(AN503&gt;0,AN503,'Metric Summary'!$AG$2)))</f>
        <v>429.8</v>
      </c>
      <c r="AP503">
        <f t="shared" si="94"/>
        <v>0</v>
      </c>
      <c r="AQ503">
        <f t="shared" si="95"/>
        <v>0</v>
      </c>
    </row>
    <row r="504" spans="1:43" x14ac:dyDescent="0.2">
      <c r="A504" t="s">
        <v>1310</v>
      </c>
      <c r="B504" s="14" t="s">
        <v>1172</v>
      </c>
      <c r="C504" t="s">
        <v>1330</v>
      </c>
      <c r="D504" s="15">
        <v>1</v>
      </c>
      <c r="E504" s="1" t="s">
        <v>196</v>
      </c>
      <c r="F504" s="3">
        <f>'Metric Summary'!$C$58</f>
        <v>0</v>
      </c>
      <c r="G504" s="4">
        <f t="shared" si="90"/>
        <v>0</v>
      </c>
      <c r="H504" s="51">
        <f t="shared" si="91"/>
        <v>0</v>
      </c>
      <c r="I504" s="52">
        <f t="shared" si="92"/>
        <v>0</v>
      </c>
      <c r="J504" s="17">
        <f t="shared" si="93"/>
        <v>0</v>
      </c>
      <c r="K504" s="13">
        <f>J504*60*24*'Metric Summary'!$A$14</f>
        <v>0</v>
      </c>
      <c r="L504" s="52">
        <f>D504*F504*AJ504*AK504*'Metric Summary'!$A$15</f>
        <v>0</v>
      </c>
      <c r="M504" s="52">
        <f>D504*F504*AJ504*AK504*'Metric Summary'!$A$15*'Metric Summary'!$A$17</f>
        <v>0</v>
      </c>
      <c r="N504" s="13">
        <f>L504*24*'Metric Summary'!$A$16+M504*'Metric Summary'!$A$18</f>
        <v>0</v>
      </c>
      <c r="AE504" t="s">
        <v>1356</v>
      </c>
      <c r="AF504" t="s">
        <v>170</v>
      </c>
      <c r="AG504">
        <v>8</v>
      </c>
      <c r="AH504">
        <v>6</v>
      </c>
      <c r="AI504">
        <v>4</v>
      </c>
      <c r="AL504">
        <v>86</v>
      </c>
      <c r="AM504">
        <v>32</v>
      </c>
      <c r="AO504" s="18">
        <f>250+19*AH504+D504*(23+(AL504-AM504)+AM504*(1-IF(AN504&gt;0,AN504,'Metric Summary'!$AG$2)))</f>
        <v>453.8</v>
      </c>
      <c r="AP504">
        <f t="shared" si="94"/>
        <v>0</v>
      </c>
      <c r="AQ504">
        <f t="shared" si="95"/>
        <v>0</v>
      </c>
    </row>
    <row r="505" spans="1:43" x14ac:dyDescent="0.2">
      <c r="A505" t="s">
        <v>1310</v>
      </c>
      <c r="B505" s="14" t="s">
        <v>1172</v>
      </c>
      <c r="C505" t="s">
        <v>1331</v>
      </c>
      <c r="D505" s="15">
        <v>1</v>
      </c>
      <c r="E505" s="1" t="s">
        <v>196</v>
      </c>
      <c r="F505" s="3">
        <f>'Metric Summary'!$C$58</f>
        <v>0</v>
      </c>
      <c r="G505" s="4">
        <f t="shared" si="90"/>
        <v>0</v>
      </c>
      <c r="H505" s="51">
        <f t="shared" si="91"/>
        <v>0</v>
      </c>
      <c r="I505" s="52">
        <f t="shared" si="92"/>
        <v>0</v>
      </c>
      <c r="J505" s="17">
        <f t="shared" si="93"/>
        <v>0</v>
      </c>
      <c r="K505" s="13">
        <f>J505*60*24*'Metric Summary'!$A$14</f>
        <v>0</v>
      </c>
      <c r="L505" s="52">
        <f>D505*F505*AJ505*AK505*'Metric Summary'!$A$15</f>
        <v>0</v>
      </c>
      <c r="M505" s="52">
        <f>D505*F505*AJ505*AK505*'Metric Summary'!$A$15*'Metric Summary'!$A$17</f>
        <v>0</v>
      </c>
      <c r="N505" s="13">
        <f>L505*24*'Metric Summary'!$A$16+M505*'Metric Summary'!$A$18</f>
        <v>0</v>
      </c>
      <c r="AE505" t="s">
        <v>1357</v>
      </c>
      <c r="AF505" t="s">
        <v>171</v>
      </c>
      <c r="AG505">
        <v>5</v>
      </c>
      <c r="AH505">
        <v>3</v>
      </c>
      <c r="AI505">
        <v>0</v>
      </c>
      <c r="AL505">
        <v>323</v>
      </c>
      <c r="AM505">
        <v>320</v>
      </c>
      <c r="AO505" s="18">
        <f>250+19*AH505+D505*(23+(AL505-AM505)+AM505*(1-IF(AN505&gt;0,AN505,'Metric Summary'!$AG$2)))</f>
        <v>461</v>
      </c>
      <c r="AP505">
        <f t="shared" si="94"/>
        <v>0</v>
      </c>
      <c r="AQ505">
        <f t="shared" si="95"/>
        <v>0</v>
      </c>
    </row>
    <row r="506" spans="1:43" x14ac:dyDescent="0.2">
      <c r="A506" t="s">
        <v>1310</v>
      </c>
      <c r="B506" s="14" t="s">
        <v>1172</v>
      </c>
      <c r="C506" t="s">
        <v>1332</v>
      </c>
      <c r="D506" s="15">
        <v>18</v>
      </c>
      <c r="E506" s="1" t="s">
        <v>1810</v>
      </c>
      <c r="F506" s="3">
        <f>'Metric Summary'!$C$58</f>
        <v>0</v>
      </c>
      <c r="G506" s="4">
        <f t="shared" si="90"/>
        <v>0</v>
      </c>
      <c r="H506" s="51">
        <f t="shared" si="91"/>
        <v>0</v>
      </c>
      <c r="I506" s="52">
        <f t="shared" si="92"/>
        <v>0</v>
      </c>
      <c r="J506" s="17">
        <f t="shared" si="93"/>
        <v>0</v>
      </c>
      <c r="K506" s="13">
        <f>J506*60*24*'Metric Summary'!$A$14</f>
        <v>0</v>
      </c>
      <c r="L506" s="52">
        <f>D506*F506*AJ506*AK506*'Metric Summary'!$A$15</f>
        <v>0</v>
      </c>
      <c r="M506" s="52">
        <f>D506*F506*AJ506*AK506*'Metric Summary'!$A$15*'Metric Summary'!$A$17</f>
        <v>0</v>
      </c>
      <c r="N506" s="13">
        <f>L506*24*'Metric Summary'!$A$16+M506*'Metric Summary'!$A$18</f>
        <v>0</v>
      </c>
      <c r="AE506" t="s">
        <v>1358</v>
      </c>
      <c r="AF506" t="s">
        <v>171</v>
      </c>
      <c r="AG506">
        <v>8</v>
      </c>
      <c r="AH506">
        <v>5</v>
      </c>
      <c r="AI506">
        <v>2</v>
      </c>
      <c r="AL506">
        <v>245</v>
      </c>
      <c r="AM506">
        <v>224</v>
      </c>
      <c r="AO506" s="18">
        <f>250+19*AH506+D506*(23+(AL506-AM506)+AM506*(1-IF(AN506&gt;0,AN506,'Metric Summary'!$AG$2)))</f>
        <v>2749.8</v>
      </c>
      <c r="AP506">
        <f t="shared" si="94"/>
        <v>0</v>
      </c>
      <c r="AQ506">
        <f t="shared" si="95"/>
        <v>0</v>
      </c>
    </row>
    <row r="507" spans="1:43" x14ac:dyDescent="0.2">
      <c r="A507" t="s">
        <v>1310</v>
      </c>
      <c r="B507" s="14" t="s">
        <v>1172</v>
      </c>
      <c r="C507" t="s">
        <v>1333</v>
      </c>
      <c r="D507" s="15">
        <v>5</v>
      </c>
      <c r="E507" s="84" t="s">
        <v>1811</v>
      </c>
      <c r="F507" s="3">
        <f>'Metric Summary'!$C$58</f>
        <v>0</v>
      </c>
      <c r="G507" s="4">
        <f t="shared" si="90"/>
        <v>0</v>
      </c>
      <c r="H507" s="51">
        <f t="shared" si="91"/>
        <v>0</v>
      </c>
      <c r="I507" s="52">
        <f t="shared" si="92"/>
        <v>0</v>
      </c>
      <c r="J507" s="17">
        <f t="shared" si="93"/>
        <v>0</v>
      </c>
      <c r="K507" s="13">
        <f>J507*60*24*'Metric Summary'!$A$14</f>
        <v>0</v>
      </c>
      <c r="L507" s="52">
        <f>D507*F507*AJ507*AK507*'Metric Summary'!$A$15</f>
        <v>0</v>
      </c>
      <c r="M507" s="52">
        <f>D507*F507*AJ507*AK507*'Metric Summary'!$A$15*'Metric Summary'!$A$17</f>
        <v>0</v>
      </c>
      <c r="N507" s="13">
        <f>L507*24*'Metric Summary'!$A$16+M507*'Metric Summary'!$A$18</f>
        <v>0</v>
      </c>
      <c r="AE507" t="s">
        <v>1359</v>
      </c>
      <c r="AF507" t="s">
        <v>171</v>
      </c>
      <c r="AG507">
        <v>8</v>
      </c>
      <c r="AH507">
        <v>4</v>
      </c>
      <c r="AI507">
        <v>2</v>
      </c>
      <c r="AL507">
        <v>300</v>
      </c>
      <c r="AM507">
        <v>288</v>
      </c>
      <c r="AO507" s="18">
        <f>250+19*AH507+D507*(23+(AL507-AM507)+AM507*(1-IF(AN507&gt;0,AN507,'Metric Summary'!$AG$2)))</f>
        <v>1077</v>
      </c>
      <c r="AP507">
        <f t="shared" si="94"/>
        <v>0</v>
      </c>
      <c r="AQ507">
        <f t="shared" si="95"/>
        <v>0</v>
      </c>
    </row>
    <row r="508" spans="1:43" x14ac:dyDescent="0.2">
      <c r="A508" t="s">
        <v>1310</v>
      </c>
      <c r="B508" s="14" t="s">
        <v>1172</v>
      </c>
      <c r="C508" t="s">
        <v>1334</v>
      </c>
      <c r="D508" s="15">
        <v>20</v>
      </c>
      <c r="E508" s="1" t="s">
        <v>1812</v>
      </c>
      <c r="F508" s="3">
        <f>'Metric Summary'!$C$58</f>
        <v>0</v>
      </c>
      <c r="G508" s="4">
        <f t="shared" si="90"/>
        <v>0</v>
      </c>
      <c r="H508" s="51">
        <f t="shared" si="91"/>
        <v>0</v>
      </c>
      <c r="I508" s="52">
        <f t="shared" si="92"/>
        <v>0</v>
      </c>
      <c r="J508" s="17">
        <f t="shared" si="93"/>
        <v>0</v>
      </c>
      <c r="K508" s="13">
        <f>J508*60*24*'Metric Summary'!$A$14</f>
        <v>0</v>
      </c>
      <c r="L508" s="52">
        <f>D508*F508*AJ508*AK508*'Metric Summary'!$A$15</f>
        <v>0</v>
      </c>
      <c r="M508" s="52">
        <f>D508*F508*AJ508*AK508*'Metric Summary'!$A$15*'Metric Summary'!$A$17</f>
        <v>0</v>
      </c>
      <c r="N508" s="13">
        <f>L508*24*'Metric Summary'!$A$16+M508*'Metric Summary'!$A$18</f>
        <v>0</v>
      </c>
      <c r="AE508" t="s">
        <v>1360</v>
      </c>
      <c r="AF508" t="s">
        <v>171</v>
      </c>
      <c r="AG508">
        <v>8</v>
      </c>
      <c r="AH508">
        <v>8</v>
      </c>
      <c r="AI508">
        <v>5</v>
      </c>
      <c r="AL508">
        <v>106</v>
      </c>
      <c r="AM508">
        <v>57</v>
      </c>
      <c r="AO508" s="18">
        <f>250+19*AH508+D508*(23+(AL508-AM508)+AM508*(1-IF(AN508&gt;0,AN508,'Metric Summary'!$AG$2)))</f>
        <v>2298</v>
      </c>
      <c r="AP508">
        <f t="shared" si="94"/>
        <v>0</v>
      </c>
      <c r="AQ508">
        <f t="shared" si="95"/>
        <v>0</v>
      </c>
    </row>
    <row r="509" spans="1:43" x14ac:dyDescent="0.2">
      <c r="A509" t="s">
        <v>1310</v>
      </c>
      <c r="B509" s="14" t="s">
        <v>1172</v>
      </c>
      <c r="C509" t="s">
        <v>1335</v>
      </c>
      <c r="D509" s="15">
        <v>1</v>
      </c>
      <c r="E509" s="1" t="s">
        <v>196</v>
      </c>
      <c r="F509" s="3">
        <f>'Metric Summary'!$C$58</f>
        <v>0</v>
      </c>
      <c r="G509" s="4">
        <f t="shared" si="90"/>
        <v>0</v>
      </c>
      <c r="H509" s="51">
        <f t="shared" si="91"/>
        <v>0</v>
      </c>
      <c r="I509" s="52">
        <f t="shared" si="92"/>
        <v>0</v>
      </c>
      <c r="J509" s="17">
        <f t="shared" si="93"/>
        <v>0</v>
      </c>
      <c r="K509" s="13">
        <f>J509*60*24*'Metric Summary'!$A$14</f>
        <v>0</v>
      </c>
      <c r="L509" s="52">
        <f>D509*F509*AJ509*AK509*'Metric Summary'!$A$15</f>
        <v>0</v>
      </c>
      <c r="M509" s="52">
        <f>D509*F509*AJ509*AK509*'Metric Summary'!$A$15*'Metric Summary'!$A$17</f>
        <v>0</v>
      </c>
      <c r="N509" s="13">
        <f>L509*24*'Metric Summary'!$A$16+M509*'Metric Summary'!$A$18</f>
        <v>0</v>
      </c>
      <c r="AE509" t="s">
        <v>1361</v>
      </c>
      <c r="AF509" t="s">
        <v>170</v>
      </c>
      <c r="AG509">
        <v>5</v>
      </c>
      <c r="AH509">
        <v>5</v>
      </c>
      <c r="AI509">
        <v>3</v>
      </c>
      <c r="AL509">
        <v>93</v>
      </c>
      <c r="AM509">
        <v>32</v>
      </c>
      <c r="AO509" s="18">
        <f>250+19*AH509+D509*(23+(AL509-AM509)+AM509*(1-IF(AN509&gt;0,AN509,'Metric Summary'!$AG$2)))</f>
        <v>441.8</v>
      </c>
      <c r="AP509">
        <f t="shared" si="94"/>
        <v>0</v>
      </c>
      <c r="AQ509">
        <f t="shared" si="95"/>
        <v>0</v>
      </c>
    </row>
    <row r="510" spans="1:43" x14ac:dyDescent="0.2">
      <c r="A510" t="s">
        <v>1310</v>
      </c>
      <c r="B510" s="14" t="s">
        <v>1172</v>
      </c>
      <c r="C510" t="s">
        <v>1336</v>
      </c>
      <c r="D510" s="15">
        <v>1</v>
      </c>
      <c r="E510" s="1" t="s">
        <v>196</v>
      </c>
      <c r="F510" s="3">
        <f>'Metric Summary'!$C$58</f>
        <v>0</v>
      </c>
      <c r="G510" s="4">
        <f t="shared" si="90"/>
        <v>0</v>
      </c>
      <c r="H510" s="51">
        <f t="shared" si="91"/>
        <v>0</v>
      </c>
      <c r="I510" s="52">
        <f t="shared" si="92"/>
        <v>0</v>
      </c>
      <c r="J510" s="17">
        <f t="shared" si="93"/>
        <v>0</v>
      </c>
      <c r="K510" s="13">
        <f>J510*60*24*'Metric Summary'!$A$14</f>
        <v>0</v>
      </c>
      <c r="L510" s="52">
        <f>D510*F510*AJ510*AK510*'Metric Summary'!$A$15</f>
        <v>0</v>
      </c>
      <c r="M510" s="52">
        <f>D510*F510*AJ510*AK510*'Metric Summary'!$A$15*'Metric Summary'!$A$17</f>
        <v>0</v>
      </c>
      <c r="N510" s="13">
        <f>L510*24*'Metric Summary'!$A$16+M510*'Metric Summary'!$A$18</f>
        <v>0</v>
      </c>
      <c r="AE510" t="s">
        <v>1362</v>
      </c>
      <c r="AF510" t="s">
        <v>170</v>
      </c>
      <c r="AG510">
        <v>5</v>
      </c>
      <c r="AH510">
        <v>3</v>
      </c>
      <c r="AI510">
        <v>1</v>
      </c>
      <c r="AL510">
        <v>55</v>
      </c>
      <c r="AM510">
        <v>32</v>
      </c>
      <c r="AO510" s="18">
        <f>250+19*AH510+D510*(23+(AL510-AM510)+AM510*(1-IF(AN510&gt;0,AN510,'Metric Summary'!$AG$2)))</f>
        <v>365.8</v>
      </c>
      <c r="AP510">
        <f t="shared" si="94"/>
        <v>0</v>
      </c>
      <c r="AQ510">
        <f t="shared" si="95"/>
        <v>0</v>
      </c>
    </row>
    <row r="511" spans="1:43" x14ac:dyDescent="0.2">
      <c r="A511" t="s">
        <v>1574</v>
      </c>
      <c r="B511" s="1" t="s">
        <v>1173</v>
      </c>
      <c r="C511" t="s">
        <v>1575</v>
      </c>
      <c r="D511" s="15">
        <v>31</v>
      </c>
      <c r="E511" s="1" t="s">
        <v>1670</v>
      </c>
      <c r="F511" s="3">
        <f>'Metric Summary'!$C$46</f>
        <v>0</v>
      </c>
      <c r="G511" s="4">
        <f t="shared" si="90"/>
        <v>0</v>
      </c>
      <c r="H511" s="51">
        <f t="shared" si="91"/>
        <v>0</v>
      </c>
      <c r="I511" s="52">
        <f t="shared" si="92"/>
        <v>0</v>
      </c>
      <c r="J511" s="17">
        <f t="shared" si="93"/>
        <v>0</v>
      </c>
      <c r="K511" s="13">
        <f>J511*60*24*'Metric Summary'!$A$14</f>
        <v>0</v>
      </c>
      <c r="L511" s="52">
        <f>D511*F511*AJ511*AK511*'Metric Summary'!$A$15</f>
        <v>0</v>
      </c>
      <c r="M511" s="52">
        <f>D511*F511*AJ511*AK511*'Metric Summary'!$A$15*'Metric Summary'!$A$17</f>
        <v>0</v>
      </c>
      <c r="N511" s="13">
        <f>L511*24*'Metric Summary'!$A$16+M511*'Metric Summary'!$A$18</f>
        <v>0</v>
      </c>
      <c r="AE511" t="s">
        <v>1587</v>
      </c>
      <c r="AF511" t="s">
        <v>171</v>
      </c>
      <c r="AG511">
        <v>5</v>
      </c>
      <c r="AH511">
        <v>9</v>
      </c>
      <c r="AI511">
        <v>4</v>
      </c>
      <c r="AL511">
        <v>229</v>
      </c>
      <c r="AM511">
        <v>184</v>
      </c>
      <c r="AO511" s="18">
        <f>250+19*AH511+D511*(23+(AL511-AM511)+AM511*(1-IF(AN511&gt;0,AN511,'Metric Summary'!$AG$2)))</f>
        <v>4810.6000000000004</v>
      </c>
      <c r="AP511">
        <f t="shared" si="94"/>
        <v>0</v>
      </c>
      <c r="AQ511">
        <f t="shared" si="95"/>
        <v>0</v>
      </c>
    </row>
    <row r="512" spans="1:43" x14ac:dyDescent="0.2">
      <c r="A512" t="s">
        <v>1574</v>
      </c>
      <c r="B512" s="1" t="s">
        <v>1173</v>
      </c>
      <c r="C512" t="s">
        <v>1576</v>
      </c>
      <c r="D512" s="15">
        <v>1</v>
      </c>
      <c r="E512" s="1" t="s">
        <v>206</v>
      </c>
      <c r="F512" s="3">
        <f>'Metric Summary'!$C$46</f>
        <v>0</v>
      </c>
      <c r="G512" s="4">
        <f t="shared" si="90"/>
        <v>0</v>
      </c>
      <c r="H512" s="51">
        <f t="shared" si="91"/>
        <v>0</v>
      </c>
      <c r="I512" s="52">
        <f t="shared" si="92"/>
        <v>0</v>
      </c>
      <c r="J512" s="17">
        <f t="shared" si="93"/>
        <v>0</v>
      </c>
      <c r="K512" s="13">
        <f>J512*60*24*'Metric Summary'!$A$14</f>
        <v>0</v>
      </c>
      <c r="L512" s="52">
        <f>D512*F512*AJ512*AK512*'Metric Summary'!$A$15</f>
        <v>0</v>
      </c>
      <c r="M512" s="52">
        <f>D512*F512*AJ512*AK512*'Metric Summary'!$A$15*'Metric Summary'!$A$17</f>
        <v>0</v>
      </c>
      <c r="N512" s="13">
        <f>L512*24*'Metric Summary'!$A$16+M512*'Metric Summary'!$A$18</f>
        <v>0</v>
      </c>
      <c r="AE512" t="s">
        <v>1588</v>
      </c>
      <c r="AF512" t="s">
        <v>170</v>
      </c>
      <c r="AG512">
        <v>60</v>
      </c>
      <c r="AH512">
        <v>6</v>
      </c>
      <c r="AI512">
        <v>0</v>
      </c>
      <c r="AL512">
        <v>442</v>
      </c>
      <c r="AM512">
        <v>432</v>
      </c>
      <c r="AO512" s="18">
        <f>250+19*AH512+D512*(23+(AL512-AM512)+AM512*(1-IF(AN512&gt;0,AN512,'Metric Summary'!$AG$2)))</f>
        <v>569.79999999999995</v>
      </c>
      <c r="AP512">
        <f t="shared" si="94"/>
        <v>0</v>
      </c>
      <c r="AQ512">
        <f t="shared" si="95"/>
        <v>0</v>
      </c>
    </row>
    <row r="513" spans="1:43" x14ac:dyDescent="0.2">
      <c r="A513" t="s">
        <v>1574</v>
      </c>
      <c r="B513" s="1" t="s">
        <v>1173</v>
      </c>
      <c r="C513" t="s">
        <v>1577</v>
      </c>
      <c r="D513" s="15">
        <v>12</v>
      </c>
      <c r="E513" s="1"/>
      <c r="F513" s="3">
        <f>'Metric Summary'!$C$46</f>
        <v>0</v>
      </c>
      <c r="G513" s="4">
        <f t="shared" si="90"/>
        <v>0</v>
      </c>
      <c r="H513" s="51">
        <f t="shared" si="91"/>
        <v>0</v>
      </c>
      <c r="I513" s="52">
        <f t="shared" si="92"/>
        <v>0</v>
      </c>
      <c r="J513" s="17">
        <f t="shared" si="93"/>
        <v>0</v>
      </c>
      <c r="K513" s="13">
        <f>J513*60*24*'Metric Summary'!$A$14</f>
        <v>0</v>
      </c>
      <c r="L513" s="52">
        <f>D513*F513*AJ513*AK513*'Metric Summary'!$A$15</f>
        <v>0</v>
      </c>
      <c r="M513" s="52">
        <f>D513*F513*AJ513*AK513*'Metric Summary'!$A$15*'Metric Summary'!$A$17</f>
        <v>0</v>
      </c>
      <c r="N513" s="13">
        <f>L513*24*'Metric Summary'!$A$16+M513*'Metric Summary'!$A$18</f>
        <v>0</v>
      </c>
      <c r="AE513" t="s">
        <v>1589</v>
      </c>
      <c r="AF513" t="s">
        <v>171</v>
      </c>
      <c r="AG513">
        <v>5</v>
      </c>
      <c r="AH513">
        <v>6</v>
      </c>
      <c r="AI513">
        <v>0</v>
      </c>
      <c r="AL513">
        <v>558</v>
      </c>
      <c r="AM513">
        <v>532</v>
      </c>
      <c r="AO513" s="18">
        <f>250+19*AH513+D513*(23+(AL513-AM513)+AM513*(1-IF(AN513&gt;0,AN513,'Metric Summary'!$AG$2)))</f>
        <v>3505.6000000000004</v>
      </c>
      <c r="AP513">
        <f t="shared" si="94"/>
        <v>0</v>
      </c>
      <c r="AQ513">
        <f t="shared" si="95"/>
        <v>0</v>
      </c>
    </row>
    <row r="514" spans="1:43" x14ac:dyDescent="0.2">
      <c r="A514" t="s">
        <v>1574</v>
      </c>
      <c r="B514" s="1" t="s">
        <v>1173</v>
      </c>
      <c r="C514" t="s">
        <v>1578</v>
      </c>
      <c r="D514" s="15">
        <v>3</v>
      </c>
      <c r="E514" s="1"/>
      <c r="F514" s="3">
        <f>'Metric Summary'!$C$46</f>
        <v>0</v>
      </c>
      <c r="G514" s="4">
        <f t="shared" si="90"/>
        <v>0</v>
      </c>
      <c r="H514" s="51">
        <f t="shared" si="91"/>
        <v>0</v>
      </c>
      <c r="I514" s="52">
        <f t="shared" si="92"/>
        <v>0</v>
      </c>
      <c r="J514" s="17">
        <f t="shared" si="93"/>
        <v>0</v>
      </c>
      <c r="K514" s="13">
        <f>J514*60*24*'Metric Summary'!$A$14</f>
        <v>0</v>
      </c>
      <c r="L514" s="52">
        <f>D514*F514*AJ514*AK514*'Metric Summary'!$A$15</f>
        <v>0</v>
      </c>
      <c r="M514" s="52">
        <f>D514*F514*AJ514*AK514*'Metric Summary'!$A$15*'Metric Summary'!$A$17</f>
        <v>0</v>
      </c>
      <c r="N514" s="13">
        <f>L514*24*'Metric Summary'!$A$16+M514*'Metric Summary'!$A$18</f>
        <v>0</v>
      </c>
      <c r="AE514" t="s">
        <v>1590</v>
      </c>
      <c r="AF514" t="s">
        <v>171</v>
      </c>
      <c r="AG514">
        <v>1</v>
      </c>
      <c r="AH514">
        <v>7</v>
      </c>
      <c r="AI514">
        <v>3</v>
      </c>
      <c r="AL514">
        <v>135</v>
      </c>
      <c r="AM514">
        <v>96</v>
      </c>
      <c r="AO514" s="18">
        <f>250+19*AH514+D514*(23+(AL514-AM514)+AM514*(1-IF(AN514&gt;0,AN514,'Metric Summary'!$AG$2)))</f>
        <v>684.2</v>
      </c>
      <c r="AP514">
        <f t="shared" si="94"/>
        <v>0</v>
      </c>
      <c r="AQ514">
        <f t="shared" si="95"/>
        <v>0</v>
      </c>
    </row>
    <row r="515" spans="1:43" x14ac:dyDescent="0.2">
      <c r="A515" t="s">
        <v>1574</v>
      </c>
      <c r="B515" s="1" t="s">
        <v>1173</v>
      </c>
      <c r="C515" t="s">
        <v>1579</v>
      </c>
      <c r="D515" s="15">
        <v>1</v>
      </c>
      <c r="E515" s="1" t="s">
        <v>206</v>
      </c>
      <c r="F515" s="3">
        <f>'Metric Summary'!$C$46</f>
        <v>0</v>
      </c>
      <c r="G515" s="4">
        <f t="shared" si="90"/>
        <v>0</v>
      </c>
      <c r="H515" s="51">
        <f t="shared" si="91"/>
        <v>0</v>
      </c>
      <c r="I515" s="52">
        <f t="shared" si="92"/>
        <v>0</v>
      </c>
      <c r="J515" s="17">
        <f t="shared" si="93"/>
        <v>0</v>
      </c>
      <c r="K515" s="13">
        <f>J515*60*24*'Metric Summary'!$A$14</f>
        <v>0</v>
      </c>
      <c r="L515" s="52">
        <f>D515*F515*AJ515*AK515*'Metric Summary'!$A$15</f>
        <v>0</v>
      </c>
      <c r="M515" s="52">
        <f>D515*F515*AJ515*AK515*'Metric Summary'!$A$15*'Metric Summary'!$A$17</f>
        <v>0</v>
      </c>
      <c r="N515" s="13">
        <f>L515*24*'Metric Summary'!$A$16+M515*'Metric Summary'!$A$18</f>
        <v>0</v>
      </c>
      <c r="AE515" t="s">
        <v>1591</v>
      </c>
      <c r="AF515" t="s">
        <v>170</v>
      </c>
      <c r="AG515">
        <v>5</v>
      </c>
      <c r="AH515">
        <v>4</v>
      </c>
      <c r="AI515">
        <v>0</v>
      </c>
      <c r="AL515">
        <v>1136</v>
      </c>
      <c r="AM515">
        <v>1132</v>
      </c>
      <c r="AO515" s="18">
        <f>250+19*AH515+D515*(23+(AL515-AM515)+AM515*(1-IF(AN515&gt;0,AN515,'Metric Summary'!$AG$2)))</f>
        <v>805.8</v>
      </c>
      <c r="AP515">
        <f t="shared" si="94"/>
        <v>0</v>
      </c>
      <c r="AQ515">
        <f t="shared" si="95"/>
        <v>0</v>
      </c>
    </row>
    <row r="516" spans="1:43" x14ac:dyDescent="0.2">
      <c r="A516" t="s">
        <v>1574</v>
      </c>
      <c r="B516" s="1" t="s">
        <v>1173</v>
      </c>
      <c r="C516" t="s">
        <v>1580</v>
      </c>
      <c r="D516" s="15">
        <v>15</v>
      </c>
      <c r="E516" s="1"/>
      <c r="F516" s="3">
        <f>'Metric Summary'!$C$46</f>
        <v>0</v>
      </c>
      <c r="G516" s="4">
        <f t="shared" si="90"/>
        <v>0</v>
      </c>
      <c r="H516" s="51">
        <f t="shared" si="91"/>
        <v>0</v>
      </c>
      <c r="I516" s="52">
        <f t="shared" si="92"/>
        <v>0</v>
      </c>
      <c r="J516" s="17">
        <f t="shared" si="93"/>
        <v>0</v>
      </c>
      <c r="K516" s="13">
        <f>J516*60*24*'Metric Summary'!$A$14</f>
        <v>0</v>
      </c>
      <c r="L516" s="52">
        <f>D516*F516*AJ516*AK516*'Metric Summary'!$A$15</f>
        <v>0</v>
      </c>
      <c r="M516" s="52">
        <f>D516*F516*AJ516*AK516*'Metric Summary'!$A$15*'Metric Summary'!$A$17</f>
        <v>0</v>
      </c>
      <c r="N516" s="13">
        <f>L516*24*'Metric Summary'!$A$16+M516*'Metric Summary'!$A$18</f>
        <v>0</v>
      </c>
      <c r="AE516" t="s">
        <v>1592</v>
      </c>
      <c r="AF516" t="s">
        <v>171</v>
      </c>
      <c r="AG516">
        <v>5</v>
      </c>
      <c r="AH516">
        <v>3</v>
      </c>
      <c r="AI516">
        <v>0</v>
      </c>
      <c r="AL516">
        <v>139</v>
      </c>
      <c r="AM516">
        <v>132</v>
      </c>
      <c r="AO516" s="18">
        <f>250+19*AH516+D516*(23+(AL516-AM516)+AM516*(1-IF(AN516&gt;0,AN516,'Metric Summary'!$AG$2)))</f>
        <v>1549.0000000000002</v>
      </c>
      <c r="AP516">
        <f t="shared" si="94"/>
        <v>0</v>
      </c>
      <c r="AQ516">
        <f t="shared" si="95"/>
        <v>0</v>
      </c>
    </row>
    <row r="517" spans="1:43" x14ac:dyDescent="0.2">
      <c r="A517" t="s">
        <v>1574</v>
      </c>
      <c r="B517" s="1" t="s">
        <v>1173</v>
      </c>
      <c r="C517" t="s">
        <v>1581</v>
      </c>
      <c r="D517" s="15">
        <v>60</v>
      </c>
      <c r="E517" s="1"/>
      <c r="F517" s="3">
        <f>'Metric Summary'!$C$46</f>
        <v>0</v>
      </c>
      <c r="G517" s="4">
        <f t="shared" si="90"/>
        <v>0</v>
      </c>
      <c r="H517" s="51">
        <f t="shared" si="91"/>
        <v>0</v>
      </c>
      <c r="I517" s="52">
        <f t="shared" si="92"/>
        <v>0</v>
      </c>
      <c r="J517" s="17">
        <f t="shared" si="93"/>
        <v>0</v>
      </c>
      <c r="K517" s="13">
        <f>J517*60*24*'Metric Summary'!$A$14</f>
        <v>0</v>
      </c>
      <c r="L517" s="52">
        <f>D517*F517*AJ517*AK517*'Metric Summary'!$A$15</f>
        <v>0</v>
      </c>
      <c r="M517" s="52">
        <f>D517*F517*AJ517*AK517*'Metric Summary'!$A$15*'Metric Summary'!$A$17</f>
        <v>0</v>
      </c>
      <c r="N517" s="13">
        <f>L517*24*'Metric Summary'!$A$16+M517*'Metric Summary'!$A$18</f>
        <v>0</v>
      </c>
      <c r="AE517" t="s">
        <v>1593</v>
      </c>
      <c r="AF517" t="s">
        <v>171</v>
      </c>
      <c r="AG517">
        <v>5</v>
      </c>
      <c r="AH517">
        <v>4</v>
      </c>
      <c r="AI517">
        <v>0</v>
      </c>
      <c r="AL517">
        <v>168</v>
      </c>
      <c r="AM517">
        <v>160</v>
      </c>
      <c r="AO517" s="18">
        <f>250+19*AH517+D517*(23+(AL517-AM517)+AM517*(1-IF(AN517&gt;0,AN517,'Metric Summary'!$AG$2)))</f>
        <v>6026</v>
      </c>
      <c r="AP517">
        <f t="shared" si="94"/>
        <v>0</v>
      </c>
      <c r="AQ517">
        <f t="shared" si="95"/>
        <v>0</v>
      </c>
    </row>
    <row r="518" spans="1:43" x14ac:dyDescent="0.2">
      <c r="A518" t="s">
        <v>1574</v>
      </c>
      <c r="B518" s="1" t="s">
        <v>1173</v>
      </c>
      <c r="C518" t="s">
        <v>1582</v>
      </c>
      <c r="D518" s="15">
        <v>1</v>
      </c>
      <c r="E518" s="1" t="s">
        <v>206</v>
      </c>
      <c r="F518" s="3">
        <f>'Metric Summary'!$C$46</f>
        <v>0</v>
      </c>
      <c r="G518" s="4">
        <f t="shared" si="90"/>
        <v>0</v>
      </c>
      <c r="H518" s="51">
        <f t="shared" si="91"/>
        <v>0</v>
      </c>
      <c r="I518" s="52">
        <f t="shared" si="92"/>
        <v>0</v>
      </c>
      <c r="J518" s="17">
        <f t="shared" si="93"/>
        <v>0</v>
      </c>
      <c r="K518" s="13">
        <f>J518*60*24*'Metric Summary'!$A$14</f>
        <v>0</v>
      </c>
      <c r="L518" s="52">
        <f>D518*F518*AJ518*AK518*'Metric Summary'!$A$15</f>
        <v>0</v>
      </c>
      <c r="M518" s="52">
        <f>D518*F518*AJ518*AK518*'Metric Summary'!$A$15*'Metric Summary'!$A$17</f>
        <v>0</v>
      </c>
      <c r="N518" s="13">
        <f>L518*24*'Metric Summary'!$A$16+M518*'Metric Summary'!$A$18</f>
        <v>0</v>
      </c>
      <c r="AE518" t="s">
        <v>1594</v>
      </c>
      <c r="AF518" t="s">
        <v>170</v>
      </c>
      <c r="AG518">
        <v>60</v>
      </c>
      <c r="AH518">
        <v>3</v>
      </c>
      <c r="AI518">
        <v>0</v>
      </c>
      <c r="AL518">
        <v>235</v>
      </c>
      <c r="AM518">
        <v>232</v>
      </c>
      <c r="AO518" s="18">
        <f>250+19*AH518+D518*(23+(AL518-AM518)+AM518*(1-IF(AN518&gt;0,AN518,'Metric Summary'!$AG$2)))</f>
        <v>425.8</v>
      </c>
      <c r="AP518">
        <f t="shared" si="94"/>
        <v>0</v>
      </c>
      <c r="AQ518">
        <f t="shared" si="95"/>
        <v>0</v>
      </c>
    </row>
    <row r="519" spans="1:43" x14ac:dyDescent="0.2">
      <c r="A519" t="s">
        <v>1574</v>
      </c>
      <c r="B519" s="1" t="s">
        <v>1173</v>
      </c>
      <c r="C519" t="s">
        <v>1583</v>
      </c>
      <c r="D519" s="15">
        <v>4</v>
      </c>
      <c r="E519" s="1"/>
      <c r="F519" s="3">
        <f>'Metric Summary'!$C$46</f>
        <v>0</v>
      </c>
      <c r="G519" s="4">
        <f t="shared" si="90"/>
        <v>0</v>
      </c>
      <c r="H519" s="51">
        <f t="shared" si="91"/>
        <v>0</v>
      </c>
      <c r="I519" s="52">
        <f t="shared" si="92"/>
        <v>0</v>
      </c>
      <c r="J519" s="17">
        <f t="shared" si="93"/>
        <v>0</v>
      </c>
      <c r="K519" s="13">
        <f>J519*60*24*'Metric Summary'!$A$14</f>
        <v>0</v>
      </c>
      <c r="L519" s="52">
        <f>D519*F519*AJ519*AK519*'Metric Summary'!$A$15</f>
        <v>0</v>
      </c>
      <c r="M519" s="52">
        <f>D519*F519*AJ519*AK519*'Metric Summary'!$A$15*'Metric Summary'!$A$17</f>
        <v>0</v>
      </c>
      <c r="N519" s="13">
        <f>L519*24*'Metric Summary'!$A$16+M519*'Metric Summary'!$A$18</f>
        <v>0</v>
      </c>
      <c r="AE519" t="s">
        <v>1595</v>
      </c>
      <c r="AF519" t="s">
        <v>171</v>
      </c>
      <c r="AG519">
        <v>5</v>
      </c>
      <c r="AH519">
        <v>8</v>
      </c>
      <c r="AI519">
        <v>1</v>
      </c>
      <c r="AL519">
        <v>512</v>
      </c>
      <c r="AM519">
        <v>488</v>
      </c>
      <c r="AO519" s="18">
        <f>250+19*AH519+D519*(23+(AL519-AM519)+AM519*(1-IF(AN519&gt;0,AN519,'Metric Summary'!$AG$2)))</f>
        <v>1370.8000000000002</v>
      </c>
      <c r="AP519">
        <f t="shared" si="94"/>
        <v>0</v>
      </c>
      <c r="AQ519">
        <f t="shared" si="95"/>
        <v>0</v>
      </c>
    </row>
    <row r="520" spans="1:43" x14ac:dyDescent="0.2">
      <c r="A520" t="s">
        <v>1574</v>
      </c>
      <c r="B520" s="1" t="s">
        <v>1173</v>
      </c>
      <c r="C520" t="s">
        <v>1584</v>
      </c>
      <c r="D520" s="15">
        <v>4</v>
      </c>
      <c r="E520" s="1" t="s">
        <v>1671</v>
      </c>
      <c r="F520" s="3">
        <f>'Metric Summary'!$C$46</f>
        <v>0</v>
      </c>
      <c r="G520" s="4">
        <f t="shared" si="90"/>
        <v>0</v>
      </c>
      <c r="H520" s="51">
        <f t="shared" si="91"/>
        <v>0</v>
      </c>
      <c r="I520" s="52">
        <f t="shared" si="92"/>
        <v>0</v>
      </c>
      <c r="J520" s="17">
        <f t="shared" si="93"/>
        <v>0</v>
      </c>
      <c r="K520" s="13">
        <f>J520*60*24*'Metric Summary'!$A$14</f>
        <v>0</v>
      </c>
      <c r="L520" s="52">
        <f>D520*F520*AJ520*AK520*'Metric Summary'!$A$15</f>
        <v>0</v>
      </c>
      <c r="M520" s="52">
        <f>D520*F520*AJ520*AK520*'Metric Summary'!$A$15*'Metric Summary'!$A$17</f>
        <v>0</v>
      </c>
      <c r="N520" s="13">
        <f>L520*24*'Metric Summary'!$A$16+M520*'Metric Summary'!$A$18</f>
        <v>0</v>
      </c>
      <c r="AE520" t="s">
        <v>1596</v>
      </c>
      <c r="AF520" t="s">
        <v>171</v>
      </c>
      <c r="AG520">
        <v>5</v>
      </c>
      <c r="AH520">
        <v>5</v>
      </c>
      <c r="AI520">
        <v>1</v>
      </c>
      <c r="AL520">
        <v>245</v>
      </c>
      <c r="AM520">
        <v>224</v>
      </c>
      <c r="AO520" s="18">
        <f>250+19*AH520+D520*(23+(AL520-AM520)+AM520*(1-IF(AN520&gt;0,AN520,'Metric Summary'!$AG$2)))</f>
        <v>879.40000000000009</v>
      </c>
      <c r="AP520">
        <f t="shared" si="94"/>
        <v>0</v>
      </c>
      <c r="AQ520">
        <f t="shared" si="95"/>
        <v>0</v>
      </c>
    </row>
    <row r="521" spans="1:43" x14ac:dyDescent="0.2">
      <c r="A521" t="s">
        <v>1574</v>
      </c>
      <c r="B521" s="1" t="s">
        <v>1173</v>
      </c>
      <c r="C521" t="s">
        <v>1585</v>
      </c>
      <c r="D521" s="15">
        <v>1</v>
      </c>
      <c r="E521" s="1" t="s">
        <v>1672</v>
      </c>
      <c r="F521" s="3">
        <f>'Metric Summary'!$C$46</f>
        <v>0</v>
      </c>
      <c r="G521" s="4">
        <f t="shared" si="90"/>
        <v>0</v>
      </c>
      <c r="H521" s="51">
        <f t="shared" si="91"/>
        <v>0</v>
      </c>
      <c r="I521" s="52">
        <f t="shared" si="92"/>
        <v>0</v>
      </c>
      <c r="J521" s="17">
        <f t="shared" si="93"/>
        <v>0</v>
      </c>
      <c r="K521" s="13">
        <f>J521*60*24*'Metric Summary'!$A$14</f>
        <v>0</v>
      </c>
      <c r="L521" s="52">
        <f>D521*F521*AJ521*AK521*'Metric Summary'!$A$15</f>
        <v>0</v>
      </c>
      <c r="M521" s="52">
        <f>D521*F521*AJ521*AK521*'Metric Summary'!$A$15*'Metric Summary'!$A$17</f>
        <v>0</v>
      </c>
      <c r="N521" s="13">
        <f>L521*24*'Metric Summary'!$A$16+M521*'Metric Summary'!$A$18</f>
        <v>0</v>
      </c>
      <c r="AE521" t="s">
        <v>1597</v>
      </c>
      <c r="AF521" t="s">
        <v>171</v>
      </c>
      <c r="AG521">
        <v>5</v>
      </c>
      <c r="AH521">
        <v>3</v>
      </c>
      <c r="AI521">
        <v>0</v>
      </c>
      <c r="AL521">
        <v>163</v>
      </c>
      <c r="AM521">
        <v>160</v>
      </c>
      <c r="AO521" s="18">
        <f>250+19*AH521+D521*(23+(AL521-AM521)+AM521*(1-IF(AN521&gt;0,AN521,'Metric Summary'!$AG$2)))</f>
        <v>397</v>
      </c>
      <c r="AP521">
        <f t="shared" si="94"/>
        <v>0</v>
      </c>
      <c r="AQ521">
        <f t="shared" si="95"/>
        <v>0</v>
      </c>
    </row>
    <row r="522" spans="1:43" x14ac:dyDescent="0.2">
      <c r="A522" t="s">
        <v>1574</v>
      </c>
      <c r="B522" s="1" t="s">
        <v>1173</v>
      </c>
      <c r="C522" t="s">
        <v>1586</v>
      </c>
      <c r="D522" s="15">
        <v>8</v>
      </c>
      <c r="E522" s="1" t="s">
        <v>221</v>
      </c>
      <c r="F522" s="3">
        <f>'Metric Summary'!$C$46</f>
        <v>0</v>
      </c>
      <c r="G522" s="4">
        <f t="shared" si="90"/>
        <v>0</v>
      </c>
      <c r="H522" s="51">
        <f t="shared" si="91"/>
        <v>0</v>
      </c>
      <c r="I522" s="52">
        <f t="shared" si="92"/>
        <v>0</v>
      </c>
      <c r="J522" s="17">
        <f t="shared" si="93"/>
        <v>0</v>
      </c>
      <c r="K522" s="13">
        <f>J522*60*24*'Metric Summary'!$A$14</f>
        <v>0</v>
      </c>
      <c r="L522" s="52">
        <f>D522*F522*AJ522*AK522*'Metric Summary'!$A$15</f>
        <v>0</v>
      </c>
      <c r="M522" s="52">
        <f>D522*F522*AJ522*AK522*'Metric Summary'!$A$15*'Metric Summary'!$A$17</f>
        <v>0</v>
      </c>
      <c r="N522" s="13">
        <f>L522*24*'Metric Summary'!$A$16+M522*'Metric Summary'!$A$18</f>
        <v>0</v>
      </c>
      <c r="AE522" t="s">
        <v>1598</v>
      </c>
      <c r="AF522" t="s">
        <v>171</v>
      </c>
      <c r="AG522">
        <v>5</v>
      </c>
      <c r="AH522">
        <v>6</v>
      </c>
      <c r="AI522">
        <v>0</v>
      </c>
      <c r="AL522">
        <v>358</v>
      </c>
      <c r="AM522">
        <v>352</v>
      </c>
      <c r="AO522" s="18">
        <f>250+19*AH522+D522*(23+(AL522-AM522)+AM522*(1-IF(AN522&gt;0,AN522,'Metric Summary'!$AG$2)))</f>
        <v>1722.4</v>
      </c>
      <c r="AP522">
        <f t="shared" si="94"/>
        <v>0</v>
      </c>
      <c r="AQ522">
        <f t="shared" si="95"/>
        <v>0</v>
      </c>
    </row>
    <row r="523" spans="1:43" x14ac:dyDescent="0.2">
      <c r="A523" t="s">
        <v>436</v>
      </c>
      <c r="B523" s="1" t="s">
        <v>437</v>
      </c>
      <c r="C523" t="s">
        <v>438</v>
      </c>
      <c r="D523" s="15">
        <v>1</v>
      </c>
      <c r="E523" s="1" t="s">
        <v>492</v>
      </c>
      <c r="F523" s="3">
        <f>'Metric Summary'!$C$51</f>
        <v>0</v>
      </c>
      <c r="G523" s="4">
        <f t="shared" si="90"/>
        <v>0</v>
      </c>
      <c r="H523" s="51">
        <f t="shared" si="91"/>
        <v>0</v>
      </c>
      <c r="I523" s="52">
        <f t="shared" si="92"/>
        <v>0</v>
      </c>
      <c r="J523" s="17">
        <f t="shared" si="93"/>
        <v>0</v>
      </c>
      <c r="K523" s="13">
        <f>J523*60*24*'Metric Summary'!$A$14</f>
        <v>0</v>
      </c>
      <c r="L523" s="52">
        <f>D523*F523*AJ523*AK523*'Metric Summary'!$A$15</f>
        <v>0</v>
      </c>
      <c r="M523" s="52">
        <f>D523*F523*AJ523*AK523*'Metric Summary'!$A$15*'Metric Summary'!$A$17</f>
        <v>0</v>
      </c>
      <c r="N523" s="13">
        <f>L523*24*'Metric Summary'!$A$16+M523*'Metric Summary'!$A$18</f>
        <v>0</v>
      </c>
      <c r="AE523" t="s">
        <v>464</v>
      </c>
      <c r="AF523" t="s">
        <v>171</v>
      </c>
      <c r="AG523">
        <v>5</v>
      </c>
      <c r="AH523">
        <v>6</v>
      </c>
      <c r="AI523">
        <v>0</v>
      </c>
      <c r="AL523">
        <v>438</v>
      </c>
      <c r="AM523">
        <v>412</v>
      </c>
      <c r="AO523" s="18">
        <f>250+19*AH523+D523*(23+(AL523-AM523)+AM523*(1-IF(AN523&gt;0,AN523,'Metric Summary'!$AG$2)))</f>
        <v>577.79999999999995</v>
      </c>
      <c r="AP523">
        <f t="shared" si="94"/>
        <v>0</v>
      </c>
      <c r="AQ523">
        <f t="shared" si="95"/>
        <v>0</v>
      </c>
    </row>
    <row r="524" spans="1:43" x14ac:dyDescent="0.2">
      <c r="A524" t="s">
        <v>436</v>
      </c>
      <c r="B524" s="1" t="s">
        <v>437</v>
      </c>
      <c r="C524" t="s">
        <v>452</v>
      </c>
      <c r="D524" s="15">
        <v>1</v>
      </c>
      <c r="E524" s="1" t="s">
        <v>396</v>
      </c>
      <c r="F524" s="3">
        <f>'Metric Summary'!$C$51</f>
        <v>0</v>
      </c>
      <c r="G524" s="4">
        <f t="shared" si="90"/>
        <v>0</v>
      </c>
      <c r="H524" s="51">
        <f t="shared" si="91"/>
        <v>0</v>
      </c>
      <c r="I524" s="52">
        <f t="shared" si="92"/>
        <v>0</v>
      </c>
      <c r="J524" s="17">
        <f t="shared" si="93"/>
        <v>0</v>
      </c>
      <c r="K524" s="13">
        <f>J524*60*24*'Metric Summary'!$A$14</f>
        <v>0</v>
      </c>
      <c r="L524" s="52">
        <f>D524*F524*AJ524*AK524*'Metric Summary'!$A$15</f>
        <v>0</v>
      </c>
      <c r="M524" s="52">
        <f>D524*F524*AJ524*AK524*'Metric Summary'!$A$15*'Metric Summary'!$A$17</f>
        <v>0</v>
      </c>
      <c r="N524" s="13">
        <f>L524*24*'Metric Summary'!$A$16+M524*'Metric Summary'!$A$18</f>
        <v>0</v>
      </c>
      <c r="AE524" t="s">
        <v>478</v>
      </c>
      <c r="AF524" t="s">
        <v>171</v>
      </c>
      <c r="AG524">
        <v>1</v>
      </c>
      <c r="AH524">
        <v>6</v>
      </c>
      <c r="AI524">
        <v>2</v>
      </c>
      <c r="AL524">
        <v>154</v>
      </c>
      <c r="AM524">
        <v>128</v>
      </c>
      <c r="AO524" s="18">
        <f>250+19*AH524+D524*(23+(AL524-AM524)+AM524*(1-IF(AN524&gt;0,AN524,'Metric Summary'!$AG$2)))</f>
        <v>464.2</v>
      </c>
      <c r="AP524">
        <f t="shared" si="94"/>
        <v>0</v>
      </c>
      <c r="AQ524">
        <f t="shared" si="95"/>
        <v>0</v>
      </c>
    </row>
    <row r="525" spans="1:43" x14ac:dyDescent="0.2">
      <c r="A525" t="s">
        <v>436</v>
      </c>
      <c r="B525" s="1" t="s">
        <v>437</v>
      </c>
      <c r="C525" t="s">
        <v>450</v>
      </c>
      <c r="D525" s="15">
        <v>3</v>
      </c>
      <c r="E525" s="1" t="s">
        <v>495</v>
      </c>
      <c r="F525" s="3">
        <f>'Metric Summary'!$C$51</f>
        <v>0</v>
      </c>
      <c r="G525" s="4">
        <f t="shared" si="90"/>
        <v>0</v>
      </c>
      <c r="H525" s="51">
        <f t="shared" si="91"/>
        <v>0</v>
      </c>
      <c r="I525" s="52">
        <f t="shared" si="92"/>
        <v>0</v>
      </c>
      <c r="J525" s="17">
        <f t="shared" si="93"/>
        <v>0</v>
      </c>
      <c r="K525" s="13">
        <f>J525*60*24*'Metric Summary'!$A$14</f>
        <v>0</v>
      </c>
      <c r="L525" s="52">
        <f>D525*F525*AJ525*AK525*'Metric Summary'!$A$15</f>
        <v>0</v>
      </c>
      <c r="M525" s="52">
        <f>D525*F525*AJ525*AK525*'Metric Summary'!$A$15*'Metric Summary'!$A$17</f>
        <v>0</v>
      </c>
      <c r="N525" s="13">
        <f>L525*24*'Metric Summary'!$A$16+M525*'Metric Summary'!$A$18</f>
        <v>0</v>
      </c>
      <c r="AE525" t="s">
        <v>476</v>
      </c>
      <c r="AF525" t="s">
        <v>171</v>
      </c>
      <c r="AG525">
        <v>1</v>
      </c>
      <c r="AH525">
        <v>10</v>
      </c>
      <c r="AI525">
        <v>1</v>
      </c>
      <c r="AL525">
        <v>214</v>
      </c>
      <c r="AM525">
        <v>128</v>
      </c>
      <c r="AO525" s="18">
        <f>250+19*AH525+D525*(23+(AL525-AM525)+AM525*(1-IF(AN525&gt;0,AN525,'Metric Summary'!$AG$2)))</f>
        <v>920.59999999999991</v>
      </c>
      <c r="AP525">
        <f t="shared" si="94"/>
        <v>0</v>
      </c>
      <c r="AQ525">
        <f t="shared" si="95"/>
        <v>0</v>
      </c>
    </row>
    <row r="526" spans="1:43" x14ac:dyDescent="0.2">
      <c r="A526" t="s">
        <v>436</v>
      </c>
      <c r="B526" s="1" t="s">
        <v>437</v>
      </c>
      <c r="C526" t="s">
        <v>451</v>
      </c>
      <c r="D526" s="15">
        <v>3</v>
      </c>
      <c r="E526" s="1" t="s">
        <v>495</v>
      </c>
      <c r="F526" s="3">
        <f>'Metric Summary'!$C$51</f>
        <v>0</v>
      </c>
      <c r="G526" s="4">
        <f t="shared" si="90"/>
        <v>0</v>
      </c>
      <c r="H526" s="51">
        <f t="shared" si="91"/>
        <v>0</v>
      </c>
      <c r="I526" s="52">
        <f t="shared" si="92"/>
        <v>0</v>
      </c>
      <c r="J526" s="17">
        <f t="shared" si="93"/>
        <v>0</v>
      </c>
      <c r="K526" s="13">
        <f>J526*60*24*'Metric Summary'!$A$14</f>
        <v>0</v>
      </c>
      <c r="L526" s="52">
        <f>D526*F526*AJ526*AK526*'Metric Summary'!$A$15</f>
        <v>0</v>
      </c>
      <c r="M526" s="52">
        <f>D526*F526*AJ526*AK526*'Metric Summary'!$A$15*'Metric Summary'!$A$17</f>
        <v>0</v>
      </c>
      <c r="N526" s="13">
        <f>L526*24*'Metric Summary'!$A$16+M526*'Metric Summary'!$A$18</f>
        <v>0</v>
      </c>
      <c r="AE526" t="s">
        <v>477</v>
      </c>
      <c r="AF526" t="s">
        <v>171</v>
      </c>
      <c r="AG526">
        <v>1</v>
      </c>
      <c r="AH526">
        <v>12</v>
      </c>
      <c r="AI526">
        <v>3</v>
      </c>
      <c r="AL526">
        <v>248</v>
      </c>
      <c r="AM526">
        <v>128</v>
      </c>
      <c r="AO526" s="18">
        <f>250+19*AH526+D526*(23+(AL526-AM526)+AM526*(1-IF(AN526&gt;0,AN526,'Metric Summary'!$AG$2)))</f>
        <v>1060.5999999999999</v>
      </c>
      <c r="AP526">
        <f t="shared" si="94"/>
        <v>0</v>
      </c>
      <c r="AQ526">
        <f t="shared" si="95"/>
        <v>0</v>
      </c>
    </row>
    <row r="527" spans="1:43" x14ac:dyDescent="0.2">
      <c r="A527" t="s">
        <v>436</v>
      </c>
      <c r="B527" s="1" t="s">
        <v>437</v>
      </c>
      <c r="C527" t="s">
        <v>440</v>
      </c>
      <c r="D527" s="15">
        <v>1</v>
      </c>
      <c r="E527" s="1" t="s">
        <v>492</v>
      </c>
      <c r="F527" s="3">
        <f>'Metric Summary'!$C$51</f>
        <v>0</v>
      </c>
      <c r="G527" s="4">
        <f t="shared" si="90"/>
        <v>0</v>
      </c>
      <c r="H527" s="51">
        <f t="shared" si="91"/>
        <v>0</v>
      </c>
      <c r="I527" s="52">
        <f t="shared" si="92"/>
        <v>0</v>
      </c>
      <c r="J527" s="17">
        <f t="shared" si="93"/>
        <v>0</v>
      </c>
      <c r="K527" s="13">
        <f>J527*60*24*'Metric Summary'!$A$14</f>
        <v>0</v>
      </c>
      <c r="L527" s="52">
        <f>D527*F527*AJ527*AK527*'Metric Summary'!$A$15</f>
        <v>0</v>
      </c>
      <c r="M527" s="52">
        <f>D527*F527*AJ527*AK527*'Metric Summary'!$A$15*'Metric Summary'!$A$17</f>
        <v>0</v>
      </c>
      <c r="N527" s="13">
        <f>L527*24*'Metric Summary'!$A$16+M527*'Metric Summary'!$A$18</f>
        <v>0</v>
      </c>
      <c r="AE527" t="s">
        <v>466</v>
      </c>
      <c r="AF527" t="s">
        <v>171</v>
      </c>
      <c r="AG527">
        <v>1</v>
      </c>
      <c r="AH527">
        <v>6</v>
      </c>
      <c r="AI527">
        <v>1</v>
      </c>
      <c r="AL527">
        <v>154</v>
      </c>
      <c r="AM527">
        <v>96</v>
      </c>
      <c r="AO527" s="18">
        <f>250+19*AH527+D527*(23+(AL527-AM527)+AM527*(1-IF(AN527&gt;0,AN527,'Metric Summary'!$AG$2)))</f>
        <v>483.4</v>
      </c>
      <c r="AP527">
        <f t="shared" si="94"/>
        <v>0</v>
      </c>
      <c r="AQ527">
        <f t="shared" si="95"/>
        <v>0</v>
      </c>
    </row>
    <row r="528" spans="1:43" x14ac:dyDescent="0.2">
      <c r="A528" t="s">
        <v>436</v>
      </c>
      <c r="B528" s="1" t="s">
        <v>437</v>
      </c>
      <c r="C528" t="s">
        <v>441</v>
      </c>
      <c r="D528" s="15">
        <v>1</v>
      </c>
      <c r="E528" s="1" t="s">
        <v>396</v>
      </c>
      <c r="F528" s="3">
        <f>'Metric Summary'!$C$51</f>
        <v>0</v>
      </c>
      <c r="G528" s="4">
        <f t="shared" si="90"/>
        <v>0</v>
      </c>
      <c r="H528" s="51">
        <f t="shared" si="91"/>
        <v>0</v>
      </c>
      <c r="I528" s="52">
        <f t="shared" si="92"/>
        <v>0</v>
      </c>
      <c r="J528" s="17">
        <f t="shared" si="93"/>
        <v>0</v>
      </c>
      <c r="K528" s="13">
        <f>J528*60*24*'Metric Summary'!$A$14</f>
        <v>0</v>
      </c>
      <c r="L528" s="52">
        <f>D528*F528*AJ528*AK528*'Metric Summary'!$A$15</f>
        <v>0</v>
      </c>
      <c r="M528" s="52">
        <f>D528*F528*AJ528*AK528*'Metric Summary'!$A$15*'Metric Summary'!$A$17</f>
        <v>0</v>
      </c>
      <c r="N528" s="13">
        <f>L528*24*'Metric Summary'!$A$16+M528*'Metric Summary'!$A$18</f>
        <v>0</v>
      </c>
      <c r="AE528" t="s">
        <v>467</v>
      </c>
      <c r="AF528" t="s">
        <v>171</v>
      </c>
      <c r="AG528">
        <v>1</v>
      </c>
      <c r="AH528">
        <v>8</v>
      </c>
      <c r="AI528">
        <v>4</v>
      </c>
      <c r="AL528">
        <v>180</v>
      </c>
      <c r="AM528">
        <v>96</v>
      </c>
      <c r="AO528" s="18">
        <f>250+19*AH528+D528*(23+(AL528-AM528)+AM528*(1-IF(AN528&gt;0,AN528,'Metric Summary'!$AG$2)))</f>
        <v>547.4</v>
      </c>
      <c r="AP528">
        <f t="shared" si="94"/>
        <v>0</v>
      </c>
      <c r="AQ528">
        <f t="shared" si="95"/>
        <v>0</v>
      </c>
    </row>
    <row r="529" spans="1:43" x14ac:dyDescent="0.2">
      <c r="A529" t="s">
        <v>436</v>
      </c>
      <c r="B529" s="1" t="s">
        <v>437</v>
      </c>
      <c r="C529" t="s">
        <v>444</v>
      </c>
      <c r="D529" s="15">
        <v>1</v>
      </c>
      <c r="E529" s="1" t="s">
        <v>492</v>
      </c>
      <c r="F529" s="3">
        <f>'Metric Summary'!$C$51</f>
        <v>0</v>
      </c>
      <c r="G529" s="4">
        <f t="shared" si="90"/>
        <v>0</v>
      </c>
      <c r="H529" s="51">
        <f t="shared" si="91"/>
        <v>0</v>
      </c>
      <c r="I529" s="52">
        <f t="shared" si="92"/>
        <v>0</v>
      </c>
      <c r="J529" s="17">
        <f t="shared" si="93"/>
        <v>0</v>
      </c>
      <c r="K529" s="13">
        <f>J529*60*24*'Metric Summary'!$A$14</f>
        <v>0</v>
      </c>
      <c r="L529" s="52">
        <f>D529*F529*AJ529*AK529*'Metric Summary'!$A$15</f>
        <v>0</v>
      </c>
      <c r="M529" s="52">
        <f>D529*F529*AJ529*AK529*'Metric Summary'!$A$15*'Metric Summary'!$A$17</f>
        <v>0</v>
      </c>
      <c r="N529" s="13">
        <f>L529*24*'Metric Summary'!$A$16+M529*'Metric Summary'!$A$18</f>
        <v>0</v>
      </c>
      <c r="AE529" t="s">
        <v>470</v>
      </c>
      <c r="AF529" t="s">
        <v>171</v>
      </c>
      <c r="AG529">
        <v>1</v>
      </c>
      <c r="AH529">
        <v>6</v>
      </c>
      <c r="AI529">
        <v>1</v>
      </c>
      <c r="AL529">
        <v>154</v>
      </c>
      <c r="AM529">
        <v>96</v>
      </c>
      <c r="AO529" s="18">
        <f>250+19*AH529+D529*(23+(AL529-AM529)+AM529*(1-IF(AN529&gt;0,AN529,'Metric Summary'!$AG$2)))</f>
        <v>483.4</v>
      </c>
      <c r="AP529">
        <f t="shared" si="94"/>
        <v>0</v>
      </c>
      <c r="AQ529">
        <f t="shared" si="95"/>
        <v>0</v>
      </c>
    </row>
    <row r="530" spans="1:43" x14ac:dyDescent="0.2">
      <c r="A530" t="s">
        <v>436</v>
      </c>
      <c r="B530" s="1" t="s">
        <v>437</v>
      </c>
      <c r="C530" t="s">
        <v>445</v>
      </c>
      <c r="D530" s="15"/>
      <c r="E530" s="1"/>
      <c r="F530" s="3">
        <f>'Metric Summary'!$C$51</f>
        <v>0</v>
      </c>
      <c r="G530" s="4">
        <f t="shared" si="90"/>
        <v>0</v>
      </c>
      <c r="H530" s="51">
        <f t="shared" si="91"/>
        <v>0</v>
      </c>
      <c r="I530" s="52">
        <f t="shared" si="92"/>
        <v>0</v>
      </c>
      <c r="J530" s="17">
        <f t="shared" si="93"/>
        <v>0</v>
      </c>
      <c r="K530" s="13">
        <f>J530*60*24*'Metric Summary'!$A$14</f>
        <v>0</v>
      </c>
      <c r="L530" s="52">
        <f>D530*F530*AJ530*AK530*'Metric Summary'!$A$15</f>
        <v>0</v>
      </c>
      <c r="M530" s="52">
        <f>D530*F530*AJ530*AK530*'Metric Summary'!$A$15*'Metric Summary'!$A$17</f>
        <v>0</v>
      </c>
      <c r="N530" s="13">
        <f>L530*24*'Metric Summary'!$A$16+M530*'Metric Summary'!$A$18</f>
        <v>0</v>
      </c>
      <c r="AE530" t="s">
        <v>471</v>
      </c>
      <c r="AF530" t="s">
        <v>171</v>
      </c>
      <c r="AG530">
        <v>1</v>
      </c>
      <c r="AH530">
        <v>6</v>
      </c>
      <c r="AI530">
        <v>1</v>
      </c>
      <c r="AL530">
        <v>154</v>
      </c>
      <c r="AM530">
        <v>96</v>
      </c>
      <c r="AO530" s="18">
        <f>250+19*AH530+D530*(23+(AL530-AM530)+AM530*(1-IF(AN530&gt;0,AN530,'Metric Summary'!$AG$2)))</f>
        <v>364</v>
      </c>
      <c r="AP530">
        <f t="shared" si="94"/>
        <v>0</v>
      </c>
      <c r="AQ530">
        <f t="shared" si="95"/>
        <v>0</v>
      </c>
    </row>
    <row r="531" spans="1:43" x14ac:dyDescent="0.2">
      <c r="A531" t="s">
        <v>436</v>
      </c>
      <c r="B531" s="1" t="s">
        <v>437</v>
      </c>
      <c r="C531" t="s">
        <v>446</v>
      </c>
      <c r="D531" s="15"/>
      <c r="E531" s="1"/>
      <c r="F531" s="3">
        <f>'Metric Summary'!$C$51</f>
        <v>0</v>
      </c>
      <c r="G531" s="4">
        <f t="shared" si="90"/>
        <v>0</v>
      </c>
      <c r="H531" s="51">
        <f t="shared" si="91"/>
        <v>0</v>
      </c>
      <c r="I531" s="52">
        <f t="shared" si="92"/>
        <v>0</v>
      </c>
      <c r="J531" s="17">
        <f t="shared" si="93"/>
        <v>0</v>
      </c>
      <c r="K531" s="13">
        <f>J531*60*24*'Metric Summary'!$A$14</f>
        <v>0</v>
      </c>
      <c r="L531" s="52">
        <f>D531*F531*AJ531*AK531*'Metric Summary'!$A$15</f>
        <v>0</v>
      </c>
      <c r="M531" s="52">
        <f>D531*F531*AJ531*AK531*'Metric Summary'!$A$15*'Metric Summary'!$A$17</f>
        <v>0</v>
      </c>
      <c r="N531" s="13">
        <f>L531*24*'Metric Summary'!$A$16+M531*'Metric Summary'!$A$18</f>
        <v>0</v>
      </c>
      <c r="AE531" t="s">
        <v>472</v>
      </c>
      <c r="AF531" t="s">
        <v>171</v>
      </c>
      <c r="AG531">
        <v>1</v>
      </c>
      <c r="AH531">
        <v>7</v>
      </c>
      <c r="AI531">
        <v>2</v>
      </c>
      <c r="AL531">
        <v>171</v>
      </c>
      <c r="AM531">
        <v>96</v>
      </c>
      <c r="AO531" s="18">
        <f>250+19*AH531+D531*(23+(AL531-AM531)+AM531*(1-IF(AN531&gt;0,AN531,'Metric Summary'!$AG$2)))</f>
        <v>383</v>
      </c>
      <c r="AP531">
        <f t="shared" si="94"/>
        <v>0</v>
      </c>
      <c r="AQ531">
        <f t="shared" si="95"/>
        <v>0</v>
      </c>
    </row>
    <row r="532" spans="1:43" x14ac:dyDescent="0.2">
      <c r="A532" t="s">
        <v>436</v>
      </c>
      <c r="B532" s="1" t="s">
        <v>437</v>
      </c>
      <c r="C532" t="s">
        <v>447</v>
      </c>
      <c r="D532" s="15"/>
      <c r="E532" s="1"/>
      <c r="F532" s="3">
        <f>'Metric Summary'!$C$51</f>
        <v>0</v>
      </c>
      <c r="G532" s="4">
        <f t="shared" si="90"/>
        <v>0</v>
      </c>
      <c r="H532" s="51">
        <f t="shared" si="91"/>
        <v>0</v>
      </c>
      <c r="I532" s="52">
        <f t="shared" si="92"/>
        <v>0</v>
      </c>
      <c r="J532" s="17">
        <f t="shared" si="93"/>
        <v>0</v>
      </c>
      <c r="K532" s="13">
        <f>J532*60*24*'Metric Summary'!$A$14</f>
        <v>0</v>
      </c>
      <c r="L532" s="52">
        <f>D532*F532*AJ532*AK532*'Metric Summary'!$A$15</f>
        <v>0</v>
      </c>
      <c r="M532" s="52">
        <f>D532*F532*AJ532*AK532*'Metric Summary'!$A$15*'Metric Summary'!$A$17</f>
        <v>0</v>
      </c>
      <c r="N532" s="13">
        <f>L532*24*'Metric Summary'!$A$16+M532*'Metric Summary'!$A$18</f>
        <v>0</v>
      </c>
      <c r="AE532" t="s">
        <v>473</v>
      </c>
      <c r="AF532" t="s">
        <v>171</v>
      </c>
      <c r="AG532">
        <v>1</v>
      </c>
      <c r="AH532">
        <v>6</v>
      </c>
      <c r="AI532">
        <v>1</v>
      </c>
      <c r="AL532">
        <v>154</v>
      </c>
      <c r="AM532">
        <v>96</v>
      </c>
      <c r="AO532" s="18">
        <f>250+19*AH532+D532*(23+(AL532-AM532)+AM532*(1-IF(AN532&gt;0,AN532,'Metric Summary'!$AG$2)))</f>
        <v>364</v>
      </c>
      <c r="AP532">
        <f t="shared" si="94"/>
        <v>0</v>
      </c>
      <c r="AQ532">
        <f t="shared" si="95"/>
        <v>0</v>
      </c>
    </row>
    <row r="533" spans="1:43" x14ac:dyDescent="0.2">
      <c r="A533" t="s">
        <v>436</v>
      </c>
      <c r="B533" s="1" t="s">
        <v>437</v>
      </c>
      <c r="C533" t="s">
        <v>448</v>
      </c>
      <c r="D533" s="15">
        <v>1</v>
      </c>
      <c r="E533" s="1" t="s">
        <v>492</v>
      </c>
      <c r="F533" s="3">
        <f>'Metric Summary'!$C$51</f>
        <v>0</v>
      </c>
      <c r="G533" s="4">
        <f t="shared" si="90"/>
        <v>0</v>
      </c>
      <c r="H533" s="51">
        <f t="shared" si="91"/>
        <v>0</v>
      </c>
      <c r="I533" s="52">
        <f t="shared" si="92"/>
        <v>0</v>
      </c>
      <c r="J533" s="17">
        <f t="shared" si="93"/>
        <v>0</v>
      </c>
      <c r="K533" s="13">
        <f>J533*60*24*'Metric Summary'!$A$14</f>
        <v>0</v>
      </c>
      <c r="L533" s="52">
        <f>D533*F533*AJ533*AK533*'Metric Summary'!$A$15</f>
        <v>0</v>
      </c>
      <c r="M533" s="52">
        <f>D533*F533*AJ533*AK533*'Metric Summary'!$A$15*'Metric Summary'!$A$17</f>
        <v>0</v>
      </c>
      <c r="N533" s="13">
        <f>L533*24*'Metric Summary'!$A$16+M533*'Metric Summary'!$A$18</f>
        <v>0</v>
      </c>
      <c r="AE533" t="s">
        <v>474</v>
      </c>
      <c r="AF533" t="s">
        <v>171</v>
      </c>
      <c r="AG533">
        <v>1</v>
      </c>
      <c r="AH533">
        <v>8</v>
      </c>
      <c r="AI533">
        <v>0</v>
      </c>
      <c r="AL533">
        <v>224</v>
      </c>
      <c r="AM533">
        <v>160</v>
      </c>
      <c r="AO533" s="18">
        <f>250+19*AH533+D533*(23+(AL533-AM533)+AM533*(1-IF(AN533&gt;0,AN533,'Metric Summary'!$AG$2)))</f>
        <v>553</v>
      </c>
      <c r="AP533">
        <f t="shared" si="94"/>
        <v>0</v>
      </c>
      <c r="AQ533">
        <f t="shared" si="95"/>
        <v>0</v>
      </c>
    </row>
    <row r="534" spans="1:43" x14ac:dyDescent="0.2">
      <c r="A534" t="s">
        <v>436</v>
      </c>
      <c r="B534" s="1" t="s">
        <v>437</v>
      </c>
      <c r="C534" t="s">
        <v>439</v>
      </c>
      <c r="D534" s="15">
        <v>1</v>
      </c>
      <c r="E534" s="1" t="s">
        <v>492</v>
      </c>
      <c r="F534" s="3">
        <f>'Metric Summary'!$C$51</f>
        <v>0</v>
      </c>
      <c r="G534" s="4">
        <f t="shared" si="90"/>
        <v>0</v>
      </c>
      <c r="H534" s="51">
        <f t="shared" si="91"/>
        <v>0</v>
      </c>
      <c r="I534" s="52">
        <f t="shared" si="92"/>
        <v>0</v>
      </c>
      <c r="J534" s="17">
        <f t="shared" si="93"/>
        <v>0</v>
      </c>
      <c r="K534" s="13">
        <f>J534*60*24*'Metric Summary'!$A$14</f>
        <v>0</v>
      </c>
      <c r="L534" s="52">
        <f>D534*F534*AJ534*AK534*'Metric Summary'!$A$15</f>
        <v>0</v>
      </c>
      <c r="M534" s="52">
        <f>D534*F534*AJ534*AK534*'Metric Summary'!$A$15*'Metric Summary'!$A$17</f>
        <v>0</v>
      </c>
      <c r="N534" s="13">
        <f>L534*24*'Metric Summary'!$A$16+M534*'Metric Summary'!$A$18</f>
        <v>0</v>
      </c>
      <c r="AE534" t="s">
        <v>465</v>
      </c>
      <c r="AF534" t="s">
        <v>171</v>
      </c>
      <c r="AG534">
        <v>5</v>
      </c>
      <c r="AH534">
        <v>5</v>
      </c>
      <c r="AI534">
        <v>1</v>
      </c>
      <c r="AL534">
        <v>197</v>
      </c>
      <c r="AM534">
        <v>160</v>
      </c>
      <c r="AO534" s="18">
        <f>250+19*AH534+D534*(23+(AL534-AM534)+AM534*(1-IF(AN534&gt;0,AN534,'Metric Summary'!$AG$2)))</f>
        <v>469</v>
      </c>
      <c r="AP534">
        <f t="shared" si="94"/>
        <v>0</v>
      </c>
      <c r="AQ534">
        <f t="shared" si="95"/>
        <v>0</v>
      </c>
    </row>
    <row r="535" spans="1:43" x14ac:dyDescent="0.2">
      <c r="A535" t="s">
        <v>436</v>
      </c>
      <c r="B535" s="1" t="s">
        <v>437</v>
      </c>
      <c r="C535" t="s">
        <v>449</v>
      </c>
      <c r="D535" s="15">
        <v>1</v>
      </c>
      <c r="E535" s="1" t="s">
        <v>396</v>
      </c>
      <c r="F535" s="3">
        <f>'Metric Summary'!$C$51</f>
        <v>0</v>
      </c>
      <c r="G535" s="4">
        <f t="shared" si="90"/>
        <v>0</v>
      </c>
      <c r="H535" s="51">
        <f t="shared" si="91"/>
        <v>0</v>
      </c>
      <c r="I535" s="52">
        <f t="shared" si="92"/>
        <v>0</v>
      </c>
      <c r="J535" s="17">
        <f t="shared" si="93"/>
        <v>0</v>
      </c>
      <c r="K535" s="13">
        <f>J535*60*24*'Metric Summary'!$A$14</f>
        <v>0</v>
      </c>
      <c r="L535" s="52">
        <f>D535*F535*AJ535*AK535*'Metric Summary'!$A$15</f>
        <v>0</v>
      </c>
      <c r="M535" s="52">
        <f>D535*F535*AJ535*AK535*'Metric Summary'!$A$15*'Metric Summary'!$A$17</f>
        <v>0</v>
      </c>
      <c r="N535" s="13">
        <f>L535*24*'Metric Summary'!$A$16+M535*'Metric Summary'!$A$18</f>
        <v>0</v>
      </c>
      <c r="AE535" t="s">
        <v>475</v>
      </c>
      <c r="AF535" t="s">
        <v>171</v>
      </c>
      <c r="AG535">
        <v>1</v>
      </c>
      <c r="AH535">
        <v>6</v>
      </c>
      <c r="AI535">
        <v>1</v>
      </c>
      <c r="AL535">
        <v>154</v>
      </c>
      <c r="AM535">
        <v>96</v>
      </c>
      <c r="AO535" s="18">
        <f>250+19*AH535+D535*(23+(AL535-AM535)+AM535*(1-IF(AN535&gt;0,AN535,'Metric Summary'!$AG$2)))</f>
        <v>483.4</v>
      </c>
      <c r="AP535">
        <f t="shared" si="94"/>
        <v>0</v>
      </c>
      <c r="AQ535">
        <f t="shared" si="95"/>
        <v>0</v>
      </c>
    </row>
    <row r="536" spans="1:43" x14ac:dyDescent="0.2">
      <c r="A536" t="s">
        <v>436</v>
      </c>
      <c r="B536" s="1" t="s">
        <v>437</v>
      </c>
      <c r="C536" t="s">
        <v>453</v>
      </c>
      <c r="D536" s="15">
        <v>10</v>
      </c>
      <c r="E536" s="1" t="s">
        <v>496</v>
      </c>
      <c r="F536" s="3">
        <f>'Metric Summary'!$C$51</f>
        <v>0</v>
      </c>
      <c r="G536" s="4">
        <f t="shared" si="90"/>
        <v>0</v>
      </c>
      <c r="H536" s="51">
        <f t="shared" si="91"/>
        <v>0</v>
      </c>
      <c r="I536" s="52">
        <f t="shared" si="92"/>
        <v>0</v>
      </c>
      <c r="J536" s="17">
        <f t="shared" si="93"/>
        <v>0</v>
      </c>
      <c r="K536" s="13">
        <f>J536*60*24*'Metric Summary'!$A$14</f>
        <v>0</v>
      </c>
      <c r="L536" s="52">
        <f>D536*F536*AJ536*AK536*'Metric Summary'!$A$15</f>
        <v>0</v>
      </c>
      <c r="M536" s="52">
        <f>D536*F536*AJ536*AK536*'Metric Summary'!$A$15*'Metric Summary'!$A$17</f>
        <v>0</v>
      </c>
      <c r="N536" s="13">
        <f>L536*24*'Metric Summary'!$A$16+M536*'Metric Summary'!$A$18</f>
        <v>0</v>
      </c>
      <c r="AE536" t="s">
        <v>479</v>
      </c>
      <c r="AF536" t="s">
        <v>171</v>
      </c>
      <c r="AG536">
        <v>1</v>
      </c>
      <c r="AH536">
        <v>8</v>
      </c>
      <c r="AI536">
        <v>1</v>
      </c>
      <c r="AL536">
        <v>216</v>
      </c>
      <c r="AM536">
        <v>160</v>
      </c>
      <c r="AO536" s="18">
        <f>250+19*AH536+D536*(23+(AL536-AM536)+AM536*(1-IF(AN536&gt;0,AN536,'Metric Summary'!$AG$2)))</f>
        <v>1832</v>
      </c>
      <c r="AP536">
        <f t="shared" si="94"/>
        <v>0</v>
      </c>
      <c r="AQ536">
        <f t="shared" si="95"/>
        <v>0</v>
      </c>
    </row>
    <row r="537" spans="1:43" x14ac:dyDescent="0.2">
      <c r="A537" t="s">
        <v>436</v>
      </c>
      <c r="B537" s="1" t="s">
        <v>437</v>
      </c>
      <c r="C537" t="s">
        <v>454</v>
      </c>
      <c r="D537" s="15">
        <v>72</v>
      </c>
      <c r="E537" s="1" t="s">
        <v>497</v>
      </c>
      <c r="F537" s="3">
        <f>'Metric Summary'!$C$51</f>
        <v>0</v>
      </c>
      <c r="G537" s="4">
        <f t="shared" si="90"/>
        <v>0</v>
      </c>
      <c r="H537" s="51">
        <f t="shared" si="91"/>
        <v>0</v>
      </c>
      <c r="I537" s="52">
        <f t="shared" si="92"/>
        <v>0</v>
      </c>
      <c r="J537" s="17">
        <f t="shared" si="93"/>
        <v>0</v>
      </c>
      <c r="K537" s="13">
        <f>J537*60*24*'Metric Summary'!$A$14</f>
        <v>0</v>
      </c>
      <c r="L537" s="52">
        <f>D537*F537*AJ537*AK537*'Metric Summary'!$A$15</f>
        <v>0</v>
      </c>
      <c r="M537" s="52">
        <f>D537*F537*AJ537*AK537*'Metric Summary'!$A$15*'Metric Summary'!$A$17</f>
        <v>0</v>
      </c>
      <c r="N537" s="13">
        <f>L537*24*'Metric Summary'!$A$16+M537*'Metric Summary'!$A$18</f>
        <v>0</v>
      </c>
      <c r="AE537" t="s">
        <v>480</v>
      </c>
      <c r="AF537" t="s">
        <v>171</v>
      </c>
      <c r="AG537">
        <v>1</v>
      </c>
      <c r="AH537">
        <v>13</v>
      </c>
      <c r="AI537">
        <v>2</v>
      </c>
      <c r="AL537">
        <v>565</v>
      </c>
      <c r="AM537">
        <v>480</v>
      </c>
      <c r="AO537" s="18">
        <f>250+19*AH537+D537*(23+(AL537-AM537)+AM537*(1-IF(AN537&gt;0,AN537,'Metric Summary'!$AG$2)))</f>
        <v>22097</v>
      </c>
      <c r="AP537">
        <f t="shared" si="94"/>
        <v>0</v>
      </c>
      <c r="AQ537">
        <f t="shared" si="95"/>
        <v>0</v>
      </c>
    </row>
    <row r="538" spans="1:43" x14ac:dyDescent="0.2">
      <c r="A538" t="s">
        <v>436</v>
      </c>
      <c r="B538" s="1" t="s">
        <v>437</v>
      </c>
      <c r="C538" t="s">
        <v>455</v>
      </c>
      <c r="D538" s="15">
        <v>1</v>
      </c>
      <c r="E538" s="1" t="s">
        <v>196</v>
      </c>
      <c r="F538" s="3">
        <f>'Metric Summary'!$C$51</f>
        <v>0</v>
      </c>
      <c r="G538" s="4">
        <f t="shared" si="90"/>
        <v>0</v>
      </c>
      <c r="H538" s="51">
        <f t="shared" si="91"/>
        <v>0</v>
      </c>
      <c r="I538" s="52">
        <f t="shared" si="92"/>
        <v>0</v>
      </c>
      <c r="J538" s="17">
        <f t="shared" si="93"/>
        <v>0</v>
      </c>
      <c r="K538" s="13">
        <f>J538*60*24*'Metric Summary'!$A$14</f>
        <v>0</v>
      </c>
      <c r="L538" s="52">
        <f>D538*F538*AJ538*AK538*'Metric Summary'!$A$15</f>
        <v>0</v>
      </c>
      <c r="M538" s="52">
        <f>D538*F538*AJ538*AK538*'Metric Summary'!$A$15*'Metric Summary'!$A$17</f>
        <v>0</v>
      </c>
      <c r="N538" s="13">
        <f>L538*24*'Metric Summary'!$A$16+M538*'Metric Summary'!$A$18</f>
        <v>0</v>
      </c>
      <c r="AE538" t="s">
        <v>481</v>
      </c>
      <c r="AF538" t="s">
        <v>171</v>
      </c>
      <c r="AG538">
        <v>5</v>
      </c>
      <c r="AH538">
        <v>8</v>
      </c>
      <c r="AI538">
        <v>3</v>
      </c>
      <c r="AL538">
        <v>172</v>
      </c>
      <c r="AM538">
        <v>96</v>
      </c>
      <c r="AO538" s="18">
        <f>250+19*AH538+D538*(23+(AL538-AM538)+AM538*(1-IF(AN538&gt;0,AN538,'Metric Summary'!$AG$2)))</f>
        <v>539.4</v>
      </c>
      <c r="AP538">
        <f t="shared" si="94"/>
        <v>0</v>
      </c>
      <c r="AQ538">
        <f t="shared" si="95"/>
        <v>0</v>
      </c>
    </row>
    <row r="539" spans="1:43" x14ac:dyDescent="0.2">
      <c r="A539" t="s">
        <v>436</v>
      </c>
      <c r="B539" s="1" t="s">
        <v>437</v>
      </c>
      <c r="C539" t="s">
        <v>456</v>
      </c>
      <c r="D539" s="15">
        <v>27</v>
      </c>
      <c r="E539" s="1" t="s">
        <v>493</v>
      </c>
      <c r="F539" s="3">
        <f>'Metric Summary'!$C$51</f>
        <v>0</v>
      </c>
      <c r="G539" s="4">
        <f t="shared" si="90"/>
        <v>0</v>
      </c>
      <c r="H539" s="51">
        <f t="shared" si="91"/>
        <v>0</v>
      </c>
      <c r="I539" s="52">
        <f t="shared" si="92"/>
        <v>0</v>
      </c>
      <c r="J539" s="17">
        <f t="shared" si="93"/>
        <v>0</v>
      </c>
      <c r="K539" s="13">
        <f>J539*60*24*'Metric Summary'!$A$14</f>
        <v>0</v>
      </c>
      <c r="L539" s="52">
        <f>D539*F539*AJ539*AK539*'Metric Summary'!$A$15</f>
        <v>0</v>
      </c>
      <c r="M539" s="52">
        <f>D539*F539*AJ539*AK539*'Metric Summary'!$A$15*'Metric Summary'!$A$17</f>
        <v>0</v>
      </c>
      <c r="N539" s="13">
        <f>L539*24*'Metric Summary'!$A$16+M539*'Metric Summary'!$A$18</f>
        <v>0</v>
      </c>
      <c r="AE539" t="s">
        <v>482</v>
      </c>
      <c r="AF539" t="s">
        <v>171</v>
      </c>
      <c r="AG539">
        <v>1</v>
      </c>
      <c r="AH539">
        <v>8</v>
      </c>
      <c r="AI539">
        <v>1</v>
      </c>
      <c r="AL539">
        <v>228</v>
      </c>
      <c r="AM539">
        <v>168</v>
      </c>
      <c r="AO539" s="18">
        <f>250+19*AH539+D539*(23+(AL539-AM539)+AM539*(1-IF(AN539&gt;0,AN539,'Metric Summary'!$AG$2)))</f>
        <v>4457.3999999999996</v>
      </c>
      <c r="AP539">
        <f t="shared" si="94"/>
        <v>0</v>
      </c>
      <c r="AQ539">
        <f t="shared" si="95"/>
        <v>0</v>
      </c>
    </row>
    <row r="540" spans="1:43" x14ac:dyDescent="0.2">
      <c r="A540" t="s">
        <v>436</v>
      </c>
      <c r="B540" s="1" t="s">
        <v>437</v>
      </c>
      <c r="C540" t="s">
        <v>458</v>
      </c>
      <c r="D540" s="15">
        <v>1</v>
      </c>
      <c r="E540" s="1" t="s">
        <v>492</v>
      </c>
      <c r="F540" s="3">
        <f>'Metric Summary'!$C$51</f>
        <v>0</v>
      </c>
      <c r="G540" s="4">
        <f t="shared" si="90"/>
        <v>0</v>
      </c>
      <c r="H540" s="51">
        <f t="shared" si="91"/>
        <v>0</v>
      </c>
      <c r="I540" s="52">
        <f t="shared" si="92"/>
        <v>0</v>
      </c>
      <c r="J540" s="17">
        <f t="shared" si="93"/>
        <v>0</v>
      </c>
      <c r="K540" s="13">
        <f>J540*60*24*'Metric Summary'!$A$14</f>
        <v>0</v>
      </c>
      <c r="L540" s="52">
        <f>D540*F540*AJ540*AK540*'Metric Summary'!$A$15</f>
        <v>0</v>
      </c>
      <c r="M540" s="52">
        <f>D540*F540*AJ540*AK540*'Metric Summary'!$A$15*'Metric Summary'!$A$17</f>
        <v>0</v>
      </c>
      <c r="N540" s="13">
        <f>L540*24*'Metric Summary'!$A$16+M540*'Metric Summary'!$A$18</f>
        <v>0</v>
      </c>
      <c r="AE540" t="s">
        <v>484</v>
      </c>
      <c r="AF540" t="s">
        <v>171</v>
      </c>
      <c r="AG540">
        <v>1</v>
      </c>
      <c r="AH540">
        <v>7</v>
      </c>
      <c r="AI540">
        <v>2</v>
      </c>
      <c r="AL540">
        <v>171</v>
      </c>
      <c r="AM540">
        <v>96</v>
      </c>
      <c r="AO540" s="18">
        <f>250+19*AH540+D540*(23+(AL540-AM540)+AM540*(1-IF(AN540&gt;0,AN540,'Metric Summary'!$AG$2)))</f>
        <v>519.4</v>
      </c>
      <c r="AP540">
        <f t="shared" si="94"/>
        <v>0</v>
      </c>
      <c r="AQ540">
        <f t="shared" si="95"/>
        <v>0</v>
      </c>
    </row>
    <row r="541" spans="1:43" x14ac:dyDescent="0.2">
      <c r="A541" t="s">
        <v>436</v>
      </c>
      <c r="B541" s="1" t="s">
        <v>437</v>
      </c>
      <c r="C541" t="s">
        <v>443</v>
      </c>
      <c r="D541" s="15"/>
      <c r="E541" s="1"/>
      <c r="F541" s="3">
        <f>'Metric Summary'!$C$51</f>
        <v>0</v>
      </c>
      <c r="G541" s="4">
        <f t="shared" si="90"/>
        <v>0</v>
      </c>
      <c r="H541" s="51">
        <f t="shared" si="91"/>
        <v>0</v>
      </c>
      <c r="I541" s="52">
        <f t="shared" si="92"/>
        <v>0</v>
      </c>
      <c r="J541" s="17">
        <f t="shared" si="93"/>
        <v>0</v>
      </c>
      <c r="K541" s="13">
        <f>J541*60*24*'Metric Summary'!$A$14</f>
        <v>0</v>
      </c>
      <c r="L541" s="52">
        <f>D541*F541*AJ541*AK541*'Metric Summary'!$A$15</f>
        <v>0</v>
      </c>
      <c r="M541" s="52">
        <f>D541*F541*AJ541*AK541*'Metric Summary'!$A$15*'Metric Summary'!$A$17</f>
        <v>0</v>
      </c>
      <c r="N541" s="13">
        <f>L541*24*'Metric Summary'!$A$16+M541*'Metric Summary'!$A$18</f>
        <v>0</v>
      </c>
      <c r="AE541" t="s">
        <v>469</v>
      </c>
      <c r="AF541" t="s">
        <v>171</v>
      </c>
      <c r="AG541">
        <v>1</v>
      </c>
      <c r="AH541">
        <v>10</v>
      </c>
      <c r="AI541">
        <v>2</v>
      </c>
      <c r="AL541">
        <v>434</v>
      </c>
      <c r="AM541">
        <v>364</v>
      </c>
      <c r="AO541" s="18">
        <f>250+19*AH541+D541*(23+(AL541-AM541)+AM541*(1-IF(AN541&gt;0,AN541,'Metric Summary'!$AG$2)))</f>
        <v>440</v>
      </c>
      <c r="AP541">
        <f t="shared" si="94"/>
        <v>0</v>
      </c>
      <c r="AQ541">
        <f t="shared" si="95"/>
        <v>0</v>
      </c>
    </row>
    <row r="542" spans="1:43" x14ac:dyDescent="0.2">
      <c r="A542" t="s">
        <v>436</v>
      </c>
      <c r="B542" s="1" t="s">
        <v>437</v>
      </c>
      <c r="C542" t="s">
        <v>442</v>
      </c>
      <c r="D542" s="3">
        <f>'Metric Summary'!$D$51</f>
        <v>200</v>
      </c>
      <c r="E542" s="1" t="s">
        <v>373</v>
      </c>
      <c r="F542" s="3">
        <f>'Metric Summary'!$C$51</f>
        <v>0</v>
      </c>
      <c r="G542" s="4">
        <f t="shared" si="90"/>
        <v>0</v>
      </c>
      <c r="H542" s="51">
        <f t="shared" si="91"/>
        <v>0</v>
      </c>
      <c r="I542" s="52">
        <f t="shared" si="92"/>
        <v>0</v>
      </c>
      <c r="J542" s="17">
        <f t="shared" si="93"/>
        <v>0</v>
      </c>
      <c r="K542" s="13">
        <f>J542*60*24*'Metric Summary'!$A$14</f>
        <v>0</v>
      </c>
      <c r="L542" s="52">
        <f>D542*F542*AJ542*AK542*'Metric Summary'!$A$15</f>
        <v>0</v>
      </c>
      <c r="M542" s="52">
        <f>D542*F542*AJ542*AK542*'Metric Summary'!$A$15*'Metric Summary'!$A$17</f>
        <v>0</v>
      </c>
      <c r="N542" s="13">
        <f>L542*24*'Metric Summary'!$A$16+M542*'Metric Summary'!$A$18</f>
        <v>0</v>
      </c>
      <c r="AE542" t="s">
        <v>468</v>
      </c>
      <c r="AF542" t="s">
        <v>171</v>
      </c>
      <c r="AG542">
        <v>1</v>
      </c>
      <c r="AH542">
        <v>51</v>
      </c>
      <c r="AI542">
        <v>19</v>
      </c>
      <c r="AL542">
        <v>783</v>
      </c>
      <c r="AM542">
        <v>376</v>
      </c>
      <c r="AO542" s="18">
        <f>250+19*AH542+D542*(23+(AL542-AM542)+AM542*(1-IF(AN542&gt;0,AN542,'Metric Summary'!$AG$2)))</f>
        <v>117299</v>
      </c>
      <c r="AP542">
        <f t="shared" si="94"/>
        <v>0</v>
      </c>
      <c r="AQ542">
        <f t="shared" si="95"/>
        <v>0</v>
      </c>
    </row>
    <row r="543" spans="1:43" x14ac:dyDescent="0.2">
      <c r="A543" t="s">
        <v>436</v>
      </c>
      <c r="B543" s="1" t="s">
        <v>437</v>
      </c>
      <c r="C543" t="s">
        <v>462</v>
      </c>
      <c r="D543" s="15">
        <v>5</v>
      </c>
      <c r="E543" s="1" t="s">
        <v>494</v>
      </c>
      <c r="F543" s="3">
        <f>'Metric Summary'!$C$51</f>
        <v>0</v>
      </c>
      <c r="G543" s="4">
        <f t="shared" si="90"/>
        <v>0</v>
      </c>
      <c r="H543" s="51">
        <f t="shared" si="91"/>
        <v>0</v>
      </c>
      <c r="I543" s="52">
        <f t="shared" si="92"/>
        <v>0</v>
      </c>
      <c r="J543" s="17">
        <f t="shared" si="93"/>
        <v>0</v>
      </c>
      <c r="K543" s="13">
        <f>J543*60*24*'Metric Summary'!$A$14</f>
        <v>0</v>
      </c>
      <c r="L543" s="52">
        <f>D543*F543*AJ543*AK543*'Metric Summary'!$A$15</f>
        <v>0</v>
      </c>
      <c r="M543" s="52">
        <f>D543*F543*AJ543*AK543*'Metric Summary'!$A$15*'Metric Summary'!$A$17</f>
        <v>0</v>
      </c>
      <c r="N543" s="13">
        <f>L543*24*'Metric Summary'!$A$16+M543*'Metric Summary'!$A$18</f>
        <v>0</v>
      </c>
      <c r="AE543" t="s">
        <v>488</v>
      </c>
      <c r="AF543" t="s">
        <v>171</v>
      </c>
      <c r="AG543">
        <v>1</v>
      </c>
      <c r="AH543">
        <v>7</v>
      </c>
      <c r="AI543">
        <v>0</v>
      </c>
      <c r="AL543">
        <v>187</v>
      </c>
      <c r="AM543">
        <v>128</v>
      </c>
      <c r="AO543" s="18">
        <f>250+19*AH543+D543*(23+(AL543-AM543)+AM543*(1-IF(AN543&gt;0,AN543,'Metric Summary'!$AG$2)))</f>
        <v>1049</v>
      </c>
      <c r="AP543">
        <f t="shared" si="94"/>
        <v>0</v>
      </c>
      <c r="AQ543">
        <f t="shared" si="95"/>
        <v>0</v>
      </c>
    </row>
    <row r="544" spans="1:43" x14ac:dyDescent="0.2">
      <c r="A544" t="s">
        <v>436</v>
      </c>
      <c r="B544" s="1" t="s">
        <v>437</v>
      </c>
      <c r="C544" t="s">
        <v>461</v>
      </c>
      <c r="D544" s="15">
        <v>5</v>
      </c>
      <c r="E544" s="1" t="s">
        <v>494</v>
      </c>
      <c r="F544" s="3">
        <f>'Metric Summary'!$C$51</f>
        <v>0</v>
      </c>
      <c r="G544" s="4">
        <f t="shared" si="90"/>
        <v>0</v>
      </c>
      <c r="H544" s="51">
        <f t="shared" si="91"/>
        <v>0</v>
      </c>
      <c r="I544" s="52">
        <f t="shared" si="92"/>
        <v>0</v>
      </c>
      <c r="J544" s="17">
        <f t="shared" si="93"/>
        <v>0</v>
      </c>
      <c r="K544" s="13">
        <f>J544*60*24*'Metric Summary'!$A$14</f>
        <v>0</v>
      </c>
      <c r="L544" s="52">
        <f>D544*F544*AJ544*AK544*'Metric Summary'!$A$15</f>
        <v>0</v>
      </c>
      <c r="M544" s="52">
        <f>D544*F544*AJ544*AK544*'Metric Summary'!$A$15*'Metric Summary'!$A$17</f>
        <v>0</v>
      </c>
      <c r="N544" s="13">
        <f>L544*24*'Metric Summary'!$A$16+M544*'Metric Summary'!$A$18</f>
        <v>0</v>
      </c>
      <c r="AE544" t="s">
        <v>487</v>
      </c>
      <c r="AF544" t="s">
        <v>171</v>
      </c>
      <c r="AG544">
        <v>5</v>
      </c>
      <c r="AH544">
        <v>8</v>
      </c>
      <c r="AI544">
        <v>3</v>
      </c>
      <c r="AL544">
        <v>212</v>
      </c>
      <c r="AM544">
        <v>128</v>
      </c>
      <c r="AO544" s="18">
        <f>250+19*AH544+D544*(23+(AL544-AM544)+AM544*(1-IF(AN544&gt;0,AN544,'Metric Summary'!$AG$2)))</f>
        <v>1193</v>
      </c>
      <c r="AP544">
        <f t="shared" si="94"/>
        <v>0</v>
      </c>
      <c r="AQ544">
        <f t="shared" si="95"/>
        <v>0</v>
      </c>
    </row>
    <row r="545" spans="1:43" x14ac:dyDescent="0.2">
      <c r="A545" t="s">
        <v>436</v>
      </c>
      <c r="B545" s="1" t="s">
        <v>437</v>
      </c>
      <c r="C545" t="s">
        <v>463</v>
      </c>
      <c r="D545" s="15">
        <v>1</v>
      </c>
      <c r="E545" s="1"/>
      <c r="F545" s="3">
        <f>'Metric Summary'!$C$51</f>
        <v>0</v>
      </c>
      <c r="G545" s="4">
        <f t="shared" si="90"/>
        <v>0</v>
      </c>
      <c r="H545" s="51">
        <f t="shared" si="91"/>
        <v>0</v>
      </c>
      <c r="I545" s="52">
        <f t="shared" si="92"/>
        <v>0</v>
      </c>
      <c r="J545" s="17">
        <f t="shared" si="93"/>
        <v>0</v>
      </c>
      <c r="K545" s="13">
        <f>J545*60*24*'Metric Summary'!$A$14</f>
        <v>0</v>
      </c>
      <c r="L545" s="52">
        <f>D545*F545*AJ545*AK545*'Metric Summary'!$A$15</f>
        <v>0</v>
      </c>
      <c r="M545" s="52">
        <f>D545*F545*AJ545*AK545*'Metric Summary'!$A$15*'Metric Summary'!$A$17</f>
        <v>0</v>
      </c>
      <c r="N545" s="13">
        <f>L545*24*'Metric Summary'!$A$16+M545*'Metric Summary'!$A$18</f>
        <v>0</v>
      </c>
      <c r="AE545" t="s">
        <v>489</v>
      </c>
      <c r="AF545" t="s">
        <v>171</v>
      </c>
      <c r="AG545">
        <v>1</v>
      </c>
      <c r="AH545">
        <v>6</v>
      </c>
      <c r="AI545">
        <v>1</v>
      </c>
      <c r="AL545">
        <v>178</v>
      </c>
      <c r="AM545">
        <v>128</v>
      </c>
      <c r="AO545" s="18">
        <f>250+19*AH545+D545*(23+(AL545-AM545)+AM545*(1-IF(AN545&gt;0,AN545,'Metric Summary'!$AG$2)))</f>
        <v>488.2</v>
      </c>
      <c r="AP545">
        <f t="shared" si="94"/>
        <v>0</v>
      </c>
      <c r="AQ545">
        <f t="shared" si="95"/>
        <v>0</v>
      </c>
    </row>
    <row r="546" spans="1:43" x14ac:dyDescent="0.2">
      <c r="A546" t="s">
        <v>436</v>
      </c>
      <c r="B546" s="1" t="s">
        <v>437</v>
      </c>
      <c r="C546" t="s">
        <v>459</v>
      </c>
      <c r="D546" s="15">
        <v>20</v>
      </c>
      <c r="E546" s="1" t="s">
        <v>498</v>
      </c>
      <c r="F546" s="3">
        <f>'Metric Summary'!$C$51</f>
        <v>0</v>
      </c>
      <c r="G546" s="4">
        <f t="shared" si="90"/>
        <v>0</v>
      </c>
      <c r="H546" s="51">
        <f t="shared" si="91"/>
        <v>0</v>
      </c>
      <c r="I546" s="52">
        <f t="shared" si="92"/>
        <v>0</v>
      </c>
      <c r="J546" s="17">
        <f t="shared" si="93"/>
        <v>0</v>
      </c>
      <c r="K546" s="13">
        <f>J546*60*24*'Metric Summary'!$A$14</f>
        <v>0</v>
      </c>
      <c r="L546" s="52">
        <f>D546*F546*AJ546*AK546*'Metric Summary'!$A$15</f>
        <v>0</v>
      </c>
      <c r="M546" s="52">
        <f>D546*F546*AJ546*AK546*'Metric Summary'!$A$15*'Metric Summary'!$A$17</f>
        <v>0</v>
      </c>
      <c r="N546" s="13">
        <f>L546*24*'Metric Summary'!$A$16+M546*'Metric Summary'!$A$18</f>
        <v>0</v>
      </c>
      <c r="AE546" t="s">
        <v>485</v>
      </c>
      <c r="AF546" t="s">
        <v>171</v>
      </c>
      <c r="AG546">
        <v>6</v>
      </c>
      <c r="AH546">
        <v>12</v>
      </c>
      <c r="AI546">
        <v>5</v>
      </c>
      <c r="AL546">
        <v>208</v>
      </c>
      <c r="AM546">
        <v>96</v>
      </c>
      <c r="AO546" s="18">
        <f>250+19*AH546+D546*(23+(AL546-AM546)+AM546*(1-IF(AN546&gt;0,AN546,'Metric Summary'!$AG$2)))</f>
        <v>3946</v>
      </c>
      <c r="AP546">
        <f t="shared" si="94"/>
        <v>0</v>
      </c>
      <c r="AQ546">
        <f t="shared" si="95"/>
        <v>0</v>
      </c>
    </row>
    <row r="547" spans="1:43" x14ac:dyDescent="0.2">
      <c r="A547" t="s">
        <v>436</v>
      </c>
      <c r="B547" s="1" t="s">
        <v>437</v>
      </c>
      <c r="C547" t="s">
        <v>460</v>
      </c>
      <c r="D547" s="15">
        <v>5</v>
      </c>
      <c r="E547" s="1" t="s">
        <v>494</v>
      </c>
      <c r="F547" s="3">
        <f>'Metric Summary'!$C$51</f>
        <v>0</v>
      </c>
      <c r="G547" s="4">
        <f t="shared" si="90"/>
        <v>0</v>
      </c>
      <c r="H547" s="51">
        <f t="shared" si="91"/>
        <v>0</v>
      </c>
      <c r="I547" s="52">
        <f t="shared" si="92"/>
        <v>0</v>
      </c>
      <c r="J547" s="17">
        <f t="shared" si="93"/>
        <v>0</v>
      </c>
      <c r="K547" s="13">
        <f>J547*60*24*'Metric Summary'!$A$14</f>
        <v>0</v>
      </c>
      <c r="L547" s="52">
        <f>D547*F547*AJ547*AK547*'Metric Summary'!$A$15</f>
        <v>0</v>
      </c>
      <c r="M547" s="52">
        <f>D547*F547*AJ547*AK547*'Metric Summary'!$A$15*'Metric Summary'!$A$17</f>
        <v>0</v>
      </c>
      <c r="N547" s="13">
        <f>L547*24*'Metric Summary'!$A$16+M547*'Metric Summary'!$A$18</f>
        <v>0</v>
      </c>
      <c r="AE547" t="s">
        <v>486</v>
      </c>
      <c r="AF547" t="s">
        <v>171</v>
      </c>
      <c r="AG547">
        <v>5</v>
      </c>
      <c r="AH547">
        <v>12</v>
      </c>
      <c r="AI547">
        <v>2</v>
      </c>
      <c r="AL547">
        <v>764</v>
      </c>
      <c r="AM547">
        <v>644</v>
      </c>
      <c r="AO547" s="18">
        <f>250+19*AH547+D547*(23+(AL547-AM547)+AM547*(1-IF(AN547&gt;0,AN547,'Metric Summary'!$AG$2)))</f>
        <v>2481</v>
      </c>
      <c r="AP547">
        <f t="shared" si="94"/>
        <v>0</v>
      </c>
      <c r="AQ547">
        <f t="shared" si="95"/>
        <v>0</v>
      </c>
    </row>
    <row r="548" spans="1:43" x14ac:dyDescent="0.2">
      <c r="A548" t="s">
        <v>436</v>
      </c>
      <c r="B548" s="1" t="s">
        <v>437</v>
      </c>
      <c r="C548" t="s">
        <v>457</v>
      </c>
      <c r="D548" s="15">
        <v>1</v>
      </c>
      <c r="E548" s="1" t="s">
        <v>396</v>
      </c>
      <c r="F548" s="3">
        <f>'Metric Summary'!$C$51</f>
        <v>0</v>
      </c>
      <c r="G548" s="4">
        <f t="shared" si="90"/>
        <v>0</v>
      </c>
      <c r="H548" s="51">
        <f t="shared" si="91"/>
        <v>0</v>
      </c>
      <c r="I548" s="52">
        <f t="shared" si="92"/>
        <v>0</v>
      </c>
      <c r="J548" s="17">
        <f t="shared" si="93"/>
        <v>0</v>
      </c>
      <c r="K548" s="13">
        <f>J548*60*24*'Metric Summary'!$A$14</f>
        <v>0</v>
      </c>
      <c r="L548" s="52">
        <f>D548*F548*AJ548*AK548*'Metric Summary'!$A$15</f>
        <v>0</v>
      </c>
      <c r="M548" s="52">
        <f>D548*F548*AJ548*AK548*'Metric Summary'!$A$15*'Metric Summary'!$A$17</f>
        <v>0</v>
      </c>
      <c r="N548" s="13">
        <f>L548*24*'Metric Summary'!$A$16+M548*'Metric Summary'!$A$18</f>
        <v>0</v>
      </c>
      <c r="AE548" t="s">
        <v>483</v>
      </c>
      <c r="AF548" t="s">
        <v>171</v>
      </c>
      <c r="AG548">
        <v>1</v>
      </c>
      <c r="AH548">
        <v>4</v>
      </c>
      <c r="AI548">
        <v>0</v>
      </c>
      <c r="AL548">
        <v>232</v>
      </c>
      <c r="AM548">
        <v>224</v>
      </c>
      <c r="AO548" s="18">
        <f>250+19*AH548+D548*(23+(AL548-AM548)+AM548*(1-IF(AN548&gt;0,AN548,'Metric Summary'!$AG$2)))</f>
        <v>446.6</v>
      </c>
      <c r="AP548">
        <f t="shared" si="94"/>
        <v>0</v>
      </c>
      <c r="AQ548">
        <f t="shared" si="95"/>
        <v>0</v>
      </c>
    </row>
    <row r="549" spans="1:43" x14ac:dyDescent="0.2">
      <c r="A549" t="s">
        <v>963</v>
      </c>
      <c r="B549" s="1" t="s">
        <v>964</v>
      </c>
      <c r="C549" t="s">
        <v>1001</v>
      </c>
      <c r="D549" s="15">
        <v>45</v>
      </c>
      <c r="E549" s="1" t="s">
        <v>1097</v>
      </c>
      <c r="F549" s="3">
        <f>'Metric Summary'!$C$54</f>
        <v>0</v>
      </c>
      <c r="G549" s="4">
        <f t="shared" si="90"/>
        <v>0</v>
      </c>
      <c r="H549" s="51">
        <f t="shared" si="91"/>
        <v>0</v>
      </c>
      <c r="I549" s="52">
        <f t="shared" si="92"/>
        <v>0</v>
      </c>
      <c r="J549" s="17">
        <f t="shared" si="93"/>
        <v>0</v>
      </c>
      <c r="K549" s="13">
        <f>J549*60*24*'Metric Summary'!$A$14</f>
        <v>0</v>
      </c>
      <c r="L549" s="52">
        <f>D549*F549*AJ549*AK549*'Metric Summary'!$A$15</f>
        <v>0</v>
      </c>
      <c r="M549" s="52">
        <f>D549*F549*AJ549*AK549*'Metric Summary'!$A$15*'Metric Summary'!$A$17</f>
        <v>0</v>
      </c>
      <c r="N549" s="13">
        <f>L549*24*'Metric Summary'!$A$16+M549*'Metric Summary'!$A$18</f>
        <v>0</v>
      </c>
      <c r="AE549" t="s">
        <v>1049</v>
      </c>
      <c r="AF549" t="s">
        <v>171</v>
      </c>
      <c r="AG549">
        <v>1</v>
      </c>
      <c r="AH549">
        <v>7</v>
      </c>
      <c r="AI549">
        <v>1</v>
      </c>
      <c r="AL549">
        <v>363</v>
      </c>
      <c r="AM549">
        <v>352</v>
      </c>
      <c r="AO549" s="18">
        <f>250+19*AH549+D549*(23+(AL549-AM549)+AM549*(1-IF(AN549&gt;0,AN549,'Metric Summary'!$AG$2)))</f>
        <v>8249</v>
      </c>
      <c r="AP549">
        <f t="shared" si="94"/>
        <v>0</v>
      </c>
      <c r="AQ549">
        <f t="shared" si="95"/>
        <v>0</v>
      </c>
    </row>
    <row r="550" spans="1:43" x14ac:dyDescent="0.2">
      <c r="A550" t="s">
        <v>963</v>
      </c>
      <c r="B550" s="1" t="s">
        <v>964</v>
      </c>
      <c r="C550" t="s">
        <v>1002</v>
      </c>
      <c r="D550" s="15"/>
      <c r="E550" s="1" t="s">
        <v>1098</v>
      </c>
      <c r="F550" s="3">
        <f>'Metric Summary'!$C$54</f>
        <v>0</v>
      </c>
      <c r="G550" s="4">
        <f t="shared" si="90"/>
        <v>0</v>
      </c>
      <c r="H550" s="51">
        <f t="shared" si="91"/>
        <v>0</v>
      </c>
      <c r="I550" s="52">
        <f t="shared" si="92"/>
        <v>0</v>
      </c>
      <c r="J550" s="17">
        <f t="shared" si="93"/>
        <v>0</v>
      </c>
      <c r="K550" s="13">
        <f>J550*60*24*'Metric Summary'!$A$14</f>
        <v>0</v>
      </c>
      <c r="L550" s="52">
        <f>D550*F550*AJ550*AK550*'Metric Summary'!$A$15</f>
        <v>0</v>
      </c>
      <c r="M550" s="52">
        <f>D550*F550*AJ550*AK550*'Metric Summary'!$A$15*'Metric Summary'!$A$17</f>
        <v>0</v>
      </c>
      <c r="N550" s="13">
        <f>L550*24*'Metric Summary'!$A$16+M550*'Metric Summary'!$A$18</f>
        <v>0</v>
      </c>
      <c r="AE550" t="s">
        <v>1050</v>
      </c>
      <c r="AF550" t="s">
        <v>171</v>
      </c>
      <c r="AG550">
        <v>5</v>
      </c>
      <c r="AH550">
        <v>3</v>
      </c>
      <c r="AI550">
        <v>0</v>
      </c>
      <c r="AL550">
        <v>163</v>
      </c>
      <c r="AM550">
        <v>160</v>
      </c>
      <c r="AO550" s="18">
        <f>250+19*AH550+D550*(23+(AL550-AM550)+AM550*(1-IF(AN550&gt;0,AN550,'Metric Summary'!$AG$2)))</f>
        <v>307</v>
      </c>
      <c r="AP550">
        <f t="shared" si="94"/>
        <v>0</v>
      </c>
      <c r="AQ550">
        <f t="shared" si="95"/>
        <v>0</v>
      </c>
    </row>
    <row r="551" spans="1:43" x14ac:dyDescent="0.2">
      <c r="A551" t="s">
        <v>963</v>
      </c>
      <c r="B551" s="1" t="s">
        <v>964</v>
      </c>
      <c r="C551" t="s">
        <v>1003</v>
      </c>
      <c r="D551" s="15"/>
      <c r="E551" s="1" t="s">
        <v>1098</v>
      </c>
      <c r="F551" s="3">
        <f>'Metric Summary'!$C$54</f>
        <v>0</v>
      </c>
      <c r="G551" s="4">
        <f t="shared" si="90"/>
        <v>0</v>
      </c>
      <c r="H551" s="51">
        <f t="shared" si="91"/>
        <v>0</v>
      </c>
      <c r="I551" s="52">
        <f t="shared" si="92"/>
        <v>0</v>
      </c>
      <c r="J551" s="17">
        <f t="shared" si="93"/>
        <v>0</v>
      </c>
      <c r="K551" s="13">
        <f>J551*60*24*'Metric Summary'!$A$14</f>
        <v>0</v>
      </c>
      <c r="L551" s="52">
        <f>D551*F551*AJ551*AK551*'Metric Summary'!$A$15</f>
        <v>0</v>
      </c>
      <c r="M551" s="52">
        <f>D551*F551*AJ551*AK551*'Metric Summary'!$A$15*'Metric Summary'!$A$17</f>
        <v>0</v>
      </c>
      <c r="N551" s="13">
        <f>L551*24*'Metric Summary'!$A$16+M551*'Metric Summary'!$A$18</f>
        <v>0</v>
      </c>
      <c r="AE551" t="s">
        <v>1051</v>
      </c>
      <c r="AF551" t="s">
        <v>171</v>
      </c>
      <c r="AG551">
        <v>5</v>
      </c>
      <c r="AH551">
        <v>8</v>
      </c>
      <c r="AI551">
        <v>0</v>
      </c>
      <c r="AL551">
        <v>488</v>
      </c>
      <c r="AM551">
        <v>480</v>
      </c>
      <c r="AO551" s="18">
        <f>250+19*AH551+D551*(23+(AL551-AM551)+AM551*(1-IF(AN551&gt;0,AN551,'Metric Summary'!$AG$2)))</f>
        <v>402</v>
      </c>
      <c r="AP551">
        <f t="shared" si="94"/>
        <v>0</v>
      </c>
      <c r="AQ551">
        <f t="shared" si="95"/>
        <v>0</v>
      </c>
    </row>
    <row r="552" spans="1:43" x14ac:dyDescent="0.2">
      <c r="A552" t="s">
        <v>963</v>
      </c>
      <c r="B552" s="1" t="s">
        <v>964</v>
      </c>
      <c r="C552" t="s">
        <v>1004</v>
      </c>
      <c r="D552" s="15">
        <v>6</v>
      </c>
      <c r="E552" s="1" t="s">
        <v>1099</v>
      </c>
      <c r="F552" s="3">
        <f>'Metric Summary'!$C$54</f>
        <v>0</v>
      </c>
      <c r="G552" s="4">
        <f t="shared" si="90"/>
        <v>0</v>
      </c>
      <c r="H552" s="51">
        <f t="shared" si="91"/>
        <v>0</v>
      </c>
      <c r="I552" s="52">
        <f t="shared" si="92"/>
        <v>0</v>
      </c>
      <c r="J552" s="17">
        <f t="shared" si="93"/>
        <v>0</v>
      </c>
      <c r="K552" s="13">
        <f>J552*60*24*'Metric Summary'!$A$14</f>
        <v>0</v>
      </c>
      <c r="L552" s="52">
        <f>D552*F552*AJ552*AK552*'Metric Summary'!$A$15</f>
        <v>0</v>
      </c>
      <c r="M552" s="52">
        <f>D552*F552*AJ552*AK552*'Metric Summary'!$A$15*'Metric Summary'!$A$17</f>
        <v>0</v>
      </c>
      <c r="N552" s="13">
        <f>L552*24*'Metric Summary'!$A$16+M552*'Metric Summary'!$A$18</f>
        <v>0</v>
      </c>
      <c r="AE552" t="s">
        <v>1052</v>
      </c>
      <c r="AF552" t="s">
        <v>171</v>
      </c>
      <c r="AG552">
        <v>8</v>
      </c>
      <c r="AH552">
        <v>7</v>
      </c>
      <c r="AI552">
        <v>4</v>
      </c>
      <c r="AL552">
        <v>231</v>
      </c>
      <c r="AM552">
        <v>160</v>
      </c>
      <c r="AO552" s="18">
        <f>250+19*AH552+D552*(23+(AL552-AM552)+AM552*(1-IF(AN552&gt;0,AN552,'Metric Summary'!$AG$2)))</f>
        <v>1331</v>
      </c>
      <c r="AP552">
        <f t="shared" si="94"/>
        <v>0</v>
      </c>
      <c r="AQ552">
        <f t="shared" si="95"/>
        <v>0</v>
      </c>
    </row>
    <row r="553" spans="1:43" x14ac:dyDescent="0.2">
      <c r="A553" t="s">
        <v>963</v>
      </c>
      <c r="B553" s="1" t="s">
        <v>964</v>
      </c>
      <c r="C553" t="s">
        <v>1005</v>
      </c>
      <c r="D553" s="15">
        <v>3</v>
      </c>
      <c r="E553" s="1" t="s">
        <v>1100</v>
      </c>
      <c r="F553" s="3">
        <f>'Metric Summary'!$C$54</f>
        <v>0</v>
      </c>
      <c r="G553" s="4">
        <f t="shared" ref="G553:G617" si="96">IF(F553&gt;0,D553*(AO553)/(AG553*60),0)</f>
        <v>0</v>
      </c>
      <c r="H553" s="51">
        <f t="shared" ref="H553:H617" si="97">IF(F553&gt;0,D553/AG553,0)</f>
        <v>0</v>
      </c>
      <c r="I553" s="52">
        <f t="shared" ref="I553:I617" si="98">F553*D553/AG553</f>
        <v>0</v>
      </c>
      <c r="J553" s="17">
        <f t="shared" ref="J553:J617" si="99">I553*AI553</f>
        <v>0</v>
      </c>
      <c r="K553" s="13">
        <f>J553*60*24*'Metric Summary'!$A$14</f>
        <v>0</v>
      </c>
      <c r="L553" s="52">
        <f>D553*F553*AJ553*AK553*'Metric Summary'!$A$15</f>
        <v>0</v>
      </c>
      <c r="M553" s="52">
        <f>D553*F553*AJ553*AK553*'Metric Summary'!$A$15*'Metric Summary'!$A$17</f>
        <v>0</v>
      </c>
      <c r="N553" s="13">
        <f>L553*24*'Metric Summary'!$A$16+M553*'Metric Summary'!$A$18</f>
        <v>0</v>
      </c>
      <c r="AE553" t="s">
        <v>1053</v>
      </c>
      <c r="AF553" t="s">
        <v>171</v>
      </c>
      <c r="AG553">
        <v>5</v>
      </c>
      <c r="AH553">
        <v>4</v>
      </c>
      <c r="AI553">
        <v>1</v>
      </c>
      <c r="AL553">
        <v>120</v>
      </c>
      <c r="AM553">
        <v>96</v>
      </c>
      <c r="AO553" s="18">
        <f>250+19*AH553+D553*(23+(AL553-AM553)+AM553*(1-IF(AN553&gt;0,AN553,'Metric Summary'!$AG$2)))</f>
        <v>582.20000000000005</v>
      </c>
      <c r="AP553">
        <f t="shared" ref="AP553:AP617" si="100">F553*AI553*IF(D553&gt;0,1,0)</f>
        <v>0</v>
      </c>
      <c r="AQ553">
        <f t="shared" ref="AQ553:AQ617" si="101">F553*AI553*D553</f>
        <v>0</v>
      </c>
    </row>
    <row r="554" spans="1:43" x14ac:dyDescent="0.2">
      <c r="A554" t="s">
        <v>963</v>
      </c>
      <c r="B554" s="1" t="s">
        <v>964</v>
      </c>
      <c r="C554" t="s">
        <v>1006</v>
      </c>
      <c r="D554" s="15">
        <v>4</v>
      </c>
      <c r="E554" s="1" t="s">
        <v>1101</v>
      </c>
      <c r="F554" s="3">
        <f>'Metric Summary'!$C$54</f>
        <v>0</v>
      </c>
      <c r="G554" s="4">
        <f t="shared" si="96"/>
        <v>0</v>
      </c>
      <c r="H554" s="51">
        <f t="shared" si="97"/>
        <v>0</v>
      </c>
      <c r="I554" s="52">
        <f t="shared" si="98"/>
        <v>0</v>
      </c>
      <c r="J554" s="17">
        <f t="shared" si="99"/>
        <v>0</v>
      </c>
      <c r="K554" s="13">
        <f>J554*60*24*'Metric Summary'!$A$14</f>
        <v>0</v>
      </c>
      <c r="L554" s="52">
        <f>D554*F554*AJ554*AK554*'Metric Summary'!$A$15</f>
        <v>0</v>
      </c>
      <c r="M554" s="52">
        <f>D554*F554*AJ554*AK554*'Metric Summary'!$A$15*'Metric Summary'!$A$17</f>
        <v>0</v>
      </c>
      <c r="N554" s="13">
        <f>L554*24*'Metric Summary'!$A$16+M554*'Metric Summary'!$A$18</f>
        <v>0</v>
      </c>
      <c r="AE554" t="s">
        <v>1054</v>
      </c>
      <c r="AF554" t="s">
        <v>171</v>
      </c>
      <c r="AG554">
        <v>1</v>
      </c>
      <c r="AH554">
        <v>7</v>
      </c>
      <c r="AI554">
        <v>0</v>
      </c>
      <c r="AL554">
        <v>3307</v>
      </c>
      <c r="AM554">
        <v>3296</v>
      </c>
      <c r="AO554" s="18">
        <f>250+19*AH554+D554*(23+(AL554-AM554)+AM554*(1-IF(AN554&gt;0,AN554,'Metric Summary'!$AG$2)))</f>
        <v>5792.6</v>
      </c>
      <c r="AP554">
        <f t="shared" si="100"/>
        <v>0</v>
      </c>
      <c r="AQ554">
        <f t="shared" si="101"/>
        <v>0</v>
      </c>
    </row>
    <row r="555" spans="1:43" x14ac:dyDescent="0.2">
      <c r="A555" t="s">
        <v>963</v>
      </c>
      <c r="B555" s="1" t="s">
        <v>964</v>
      </c>
      <c r="C555" t="s">
        <v>1007</v>
      </c>
      <c r="D555" s="15"/>
      <c r="E555" s="6"/>
      <c r="F555" s="3">
        <f>'Metric Summary'!$C$54</f>
        <v>0</v>
      </c>
      <c r="G555" s="4">
        <f t="shared" si="96"/>
        <v>0</v>
      </c>
      <c r="H555" s="51">
        <f t="shared" si="97"/>
        <v>0</v>
      </c>
      <c r="I555" s="52">
        <f t="shared" si="98"/>
        <v>0</v>
      </c>
      <c r="J555" s="17">
        <f t="shared" si="99"/>
        <v>0</v>
      </c>
      <c r="K555" s="13">
        <f>J555*60*24*'Metric Summary'!$A$14</f>
        <v>0</v>
      </c>
      <c r="L555" s="52">
        <f>D555*F555*AJ555*AK555*'Metric Summary'!$A$15</f>
        <v>0</v>
      </c>
      <c r="M555" s="52">
        <f>D555*F555*AJ555*AK555*'Metric Summary'!$A$15*'Metric Summary'!$A$17</f>
        <v>0</v>
      </c>
      <c r="N555" s="13">
        <f>L555*24*'Metric Summary'!$A$16+M555*'Metric Summary'!$A$18</f>
        <v>0</v>
      </c>
      <c r="AE555" t="s">
        <v>1055</v>
      </c>
      <c r="AF555" t="s">
        <v>171</v>
      </c>
      <c r="AG555">
        <v>5</v>
      </c>
      <c r="AH555">
        <v>7</v>
      </c>
      <c r="AI555">
        <v>0</v>
      </c>
      <c r="AL555">
        <v>3307</v>
      </c>
      <c r="AM555">
        <v>3296</v>
      </c>
      <c r="AO555" s="18">
        <f>250+19*AH555+D555*(23+(AL555-AM555)+AM555*(1-IF(AN555&gt;0,AN555,'Metric Summary'!$AG$2)))</f>
        <v>383</v>
      </c>
      <c r="AP555">
        <f t="shared" si="100"/>
        <v>0</v>
      </c>
      <c r="AQ555">
        <f t="shared" si="101"/>
        <v>0</v>
      </c>
    </row>
    <row r="556" spans="1:43" x14ac:dyDescent="0.2">
      <c r="A556" t="s">
        <v>963</v>
      </c>
      <c r="B556" s="1" t="s">
        <v>964</v>
      </c>
      <c r="C556" t="s">
        <v>1008</v>
      </c>
      <c r="D556" s="15">
        <v>1</v>
      </c>
      <c r="E556" s="1" t="s">
        <v>396</v>
      </c>
      <c r="F556" s="3">
        <f>'Metric Summary'!$C$54</f>
        <v>0</v>
      </c>
      <c r="G556" s="4">
        <f t="shared" si="96"/>
        <v>0</v>
      </c>
      <c r="H556" s="51">
        <f t="shared" si="97"/>
        <v>0</v>
      </c>
      <c r="I556" s="52">
        <f t="shared" si="98"/>
        <v>0</v>
      </c>
      <c r="J556" s="17">
        <f t="shared" si="99"/>
        <v>0</v>
      </c>
      <c r="K556" s="13">
        <f>J556*60*24*'Metric Summary'!$A$14</f>
        <v>0</v>
      </c>
      <c r="L556" s="52">
        <f>D556*F556*AJ556*AK556*'Metric Summary'!$A$15</f>
        <v>0</v>
      </c>
      <c r="M556" s="52">
        <f>D556*F556*AJ556*AK556*'Metric Summary'!$A$15*'Metric Summary'!$A$17</f>
        <v>0</v>
      </c>
      <c r="N556" s="13">
        <f>L556*24*'Metric Summary'!$A$16+M556*'Metric Summary'!$A$18</f>
        <v>0</v>
      </c>
      <c r="AE556" t="s">
        <v>1056</v>
      </c>
      <c r="AF556" t="s">
        <v>171</v>
      </c>
      <c r="AG556">
        <v>10</v>
      </c>
      <c r="AH556">
        <v>5</v>
      </c>
      <c r="AI556">
        <v>0</v>
      </c>
      <c r="AL556">
        <v>293</v>
      </c>
      <c r="AM556">
        <v>288</v>
      </c>
      <c r="AO556" s="18">
        <f>250+19*AH556+D556*(23+(AL556-AM556)+AM556*(1-IF(AN556&gt;0,AN556,'Metric Summary'!$AG$2)))</f>
        <v>488.2</v>
      </c>
      <c r="AP556">
        <f t="shared" si="100"/>
        <v>0</v>
      </c>
      <c r="AQ556">
        <f t="shared" si="101"/>
        <v>0</v>
      </c>
    </row>
    <row r="557" spans="1:43" x14ac:dyDescent="0.2">
      <c r="A557" t="s">
        <v>963</v>
      </c>
      <c r="B557" s="1" t="s">
        <v>964</v>
      </c>
      <c r="C557" t="s">
        <v>1009</v>
      </c>
      <c r="D557" s="15">
        <v>5</v>
      </c>
      <c r="E557" s="1" t="s">
        <v>1102</v>
      </c>
      <c r="F557" s="3">
        <f>'Metric Summary'!$C$54</f>
        <v>0</v>
      </c>
      <c r="G557" s="4">
        <f t="shared" si="96"/>
        <v>0</v>
      </c>
      <c r="H557" s="51">
        <f t="shared" si="97"/>
        <v>0</v>
      </c>
      <c r="I557" s="52">
        <f t="shared" si="98"/>
        <v>0</v>
      </c>
      <c r="J557" s="17">
        <f t="shared" si="99"/>
        <v>0</v>
      </c>
      <c r="K557" s="13">
        <f>J557*60*24*'Metric Summary'!$A$14</f>
        <v>0</v>
      </c>
      <c r="L557" s="52">
        <f>D557*F557*AJ557*AK557*'Metric Summary'!$A$15</f>
        <v>0</v>
      </c>
      <c r="M557" s="52">
        <f>D557*F557*AJ557*AK557*'Metric Summary'!$A$15*'Metric Summary'!$A$17</f>
        <v>0</v>
      </c>
      <c r="N557" s="13">
        <f>L557*24*'Metric Summary'!$A$16+M557*'Metric Summary'!$A$18</f>
        <v>0</v>
      </c>
      <c r="AE557" t="s">
        <v>1057</v>
      </c>
      <c r="AF557" t="s">
        <v>171</v>
      </c>
      <c r="AG557">
        <v>8</v>
      </c>
      <c r="AH557">
        <v>5</v>
      </c>
      <c r="AI557">
        <v>1</v>
      </c>
      <c r="AL557">
        <v>197</v>
      </c>
      <c r="AM557">
        <v>160</v>
      </c>
      <c r="AO557" s="18">
        <f>250+19*AH557+D557*(23+(AL557-AM557)+AM557*(1-IF(AN557&gt;0,AN557,'Metric Summary'!$AG$2)))</f>
        <v>965</v>
      </c>
      <c r="AP557">
        <f t="shared" si="100"/>
        <v>0</v>
      </c>
      <c r="AQ557">
        <f t="shared" si="101"/>
        <v>0</v>
      </c>
    </row>
    <row r="558" spans="1:43" x14ac:dyDescent="0.2">
      <c r="A558" t="s">
        <v>963</v>
      </c>
      <c r="B558" s="1" t="s">
        <v>964</v>
      </c>
      <c r="C558" t="s">
        <v>1010</v>
      </c>
      <c r="D558" s="15"/>
      <c r="E558" s="1" t="s">
        <v>1103</v>
      </c>
      <c r="F558" s="3">
        <f>'Metric Summary'!$C$54</f>
        <v>0</v>
      </c>
      <c r="G558" s="4">
        <f t="shared" si="96"/>
        <v>0</v>
      </c>
      <c r="H558" s="51">
        <f t="shared" si="97"/>
        <v>0</v>
      </c>
      <c r="I558" s="52">
        <f t="shared" si="98"/>
        <v>0</v>
      </c>
      <c r="J558" s="17">
        <f t="shared" si="99"/>
        <v>0</v>
      </c>
      <c r="K558" s="13">
        <f>J558*60*24*'Metric Summary'!$A$14</f>
        <v>0</v>
      </c>
      <c r="L558" s="52">
        <f>D558*F558*AJ558*AK558*'Metric Summary'!$A$15</f>
        <v>0</v>
      </c>
      <c r="M558" s="52">
        <f>D558*F558*AJ558*AK558*'Metric Summary'!$A$15*'Metric Summary'!$A$17</f>
        <v>0</v>
      </c>
      <c r="N558" s="13">
        <f>L558*24*'Metric Summary'!$A$16+M558*'Metric Summary'!$A$18</f>
        <v>0</v>
      </c>
      <c r="AE558" t="s">
        <v>1058</v>
      </c>
      <c r="AF558" t="s">
        <v>171</v>
      </c>
      <c r="AG558">
        <v>5</v>
      </c>
      <c r="AH558">
        <v>3</v>
      </c>
      <c r="AI558">
        <v>1</v>
      </c>
      <c r="AL558">
        <v>103</v>
      </c>
      <c r="AM558">
        <v>96</v>
      </c>
      <c r="AO558" s="18">
        <f>250+19*AH558+D558*(23+(AL558-AM558)+AM558*(1-IF(AN558&gt;0,AN558,'Metric Summary'!$AG$2)))</f>
        <v>307</v>
      </c>
      <c r="AP558">
        <f t="shared" si="100"/>
        <v>0</v>
      </c>
      <c r="AQ558">
        <f t="shared" si="101"/>
        <v>0</v>
      </c>
    </row>
    <row r="559" spans="1:43" x14ac:dyDescent="0.2">
      <c r="A559" t="s">
        <v>963</v>
      </c>
      <c r="B559" s="1" t="s">
        <v>964</v>
      </c>
      <c r="C559" t="s">
        <v>1011</v>
      </c>
      <c r="D559" s="15"/>
      <c r="E559" s="1" t="s">
        <v>1103</v>
      </c>
      <c r="F559" s="3">
        <f>'Metric Summary'!$C$54</f>
        <v>0</v>
      </c>
      <c r="G559" s="4">
        <f t="shared" si="96"/>
        <v>0</v>
      </c>
      <c r="H559" s="51">
        <f t="shared" si="97"/>
        <v>0</v>
      </c>
      <c r="I559" s="52">
        <f t="shared" si="98"/>
        <v>0</v>
      </c>
      <c r="J559" s="17">
        <f t="shared" si="99"/>
        <v>0</v>
      </c>
      <c r="K559" s="13">
        <f>J559*60*24*'Metric Summary'!$A$14</f>
        <v>0</v>
      </c>
      <c r="L559" s="52">
        <f>D559*F559*AJ559*AK559*'Metric Summary'!$A$15</f>
        <v>0</v>
      </c>
      <c r="M559" s="52">
        <f>D559*F559*AJ559*AK559*'Metric Summary'!$A$15*'Metric Summary'!$A$17</f>
        <v>0</v>
      </c>
      <c r="N559" s="13">
        <f>L559*24*'Metric Summary'!$A$16+M559*'Metric Summary'!$A$18</f>
        <v>0</v>
      </c>
      <c r="AE559" t="s">
        <v>1059</v>
      </c>
      <c r="AF559" t="s">
        <v>171</v>
      </c>
      <c r="AG559">
        <v>5</v>
      </c>
      <c r="AH559">
        <v>10</v>
      </c>
      <c r="AI559">
        <v>2</v>
      </c>
      <c r="AL559">
        <v>1470</v>
      </c>
      <c r="AM559">
        <v>1440</v>
      </c>
      <c r="AO559" s="18">
        <f>250+19*AH559+D559*(23+(AL559-AM559)+AM559*(1-IF(AN559&gt;0,AN559,'Metric Summary'!$AG$2)))</f>
        <v>440</v>
      </c>
      <c r="AP559">
        <f t="shared" si="100"/>
        <v>0</v>
      </c>
      <c r="AQ559">
        <f t="shared" si="101"/>
        <v>0</v>
      </c>
    </row>
    <row r="560" spans="1:43" x14ac:dyDescent="0.2">
      <c r="A560" t="s">
        <v>963</v>
      </c>
      <c r="B560" s="1" t="s">
        <v>964</v>
      </c>
      <c r="C560" t="s">
        <v>1012</v>
      </c>
      <c r="D560" s="15">
        <v>3</v>
      </c>
      <c r="E560" s="1"/>
      <c r="F560" s="3">
        <f>'Metric Summary'!$C$54</f>
        <v>0</v>
      </c>
      <c r="G560" s="4">
        <f t="shared" si="96"/>
        <v>0</v>
      </c>
      <c r="H560" s="51">
        <f t="shared" si="97"/>
        <v>0</v>
      </c>
      <c r="I560" s="52">
        <f t="shared" si="98"/>
        <v>0</v>
      </c>
      <c r="J560" s="17">
        <f t="shared" si="99"/>
        <v>0</v>
      </c>
      <c r="K560" s="13">
        <f>J560*60*24*'Metric Summary'!$A$14</f>
        <v>0</v>
      </c>
      <c r="L560" s="52">
        <f>D560*F560*AJ560*AK560*'Metric Summary'!$A$15</f>
        <v>0</v>
      </c>
      <c r="M560" s="52">
        <f>D560*F560*AJ560*AK560*'Metric Summary'!$A$15*'Metric Summary'!$A$17</f>
        <v>0</v>
      </c>
      <c r="N560" s="13">
        <f>L560*24*'Metric Summary'!$A$16+M560*'Metric Summary'!$A$18</f>
        <v>0</v>
      </c>
      <c r="AE560" t="s">
        <v>1060</v>
      </c>
      <c r="AF560" t="s">
        <v>171</v>
      </c>
      <c r="AG560">
        <v>8</v>
      </c>
      <c r="AH560">
        <v>8</v>
      </c>
      <c r="AI560">
        <v>5</v>
      </c>
      <c r="AL560">
        <v>188</v>
      </c>
      <c r="AM560">
        <v>160</v>
      </c>
      <c r="AO560" s="18">
        <f>250+19*AH560+D560*(23+(AL560-AM560)+AM560*(1-IF(AN560&gt;0,AN560,'Metric Summary'!$AG$2)))</f>
        <v>747</v>
      </c>
      <c r="AP560">
        <f t="shared" si="100"/>
        <v>0</v>
      </c>
      <c r="AQ560">
        <f t="shared" si="101"/>
        <v>0</v>
      </c>
    </row>
    <row r="561" spans="1:43" x14ac:dyDescent="0.2">
      <c r="A561" t="s">
        <v>963</v>
      </c>
      <c r="B561" s="1" t="s">
        <v>964</v>
      </c>
      <c r="C561" t="s">
        <v>1013</v>
      </c>
      <c r="D561" s="15">
        <v>1</v>
      </c>
      <c r="E561" s="7" t="s">
        <v>1104</v>
      </c>
      <c r="F561" s="3">
        <f>'Metric Summary'!$C$54</f>
        <v>0</v>
      </c>
      <c r="G561" s="4">
        <f t="shared" si="96"/>
        <v>0</v>
      </c>
      <c r="H561" s="51">
        <f t="shared" si="97"/>
        <v>0</v>
      </c>
      <c r="I561" s="52">
        <f t="shared" si="98"/>
        <v>0</v>
      </c>
      <c r="J561" s="17">
        <f t="shared" si="99"/>
        <v>0</v>
      </c>
      <c r="K561" s="13">
        <f>J561*60*24*'Metric Summary'!$A$14</f>
        <v>0</v>
      </c>
      <c r="L561" s="52">
        <f>D561*F561*AJ561*AK561*'Metric Summary'!$A$15</f>
        <v>0</v>
      </c>
      <c r="M561" s="52">
        <f>D561*F561*AJ561*AK561*'Metric Summary'!$A$15*'Metric Summary'!$A$17</f>
        <v>0</v>
      </c>
      <c r="N561" s="13">
        <f>L561*24*'Metric Summary'!$A$16+M561*'Metric Summary'!$A$18</f>
        <v>0</v>
      </c>
      <c r="AE561" t="s">
        <v>1061</v>
      </c>
      <c r="AF561" t="s">
        <v>171</v>
      </c>
      <c r="AG561">
        <v>8</v>
      </c>
      <c r="AH561">
        <v>5</v>
      </c>
      <c r="AI561">
        <v>0</v>
      </c>
      <c r="AL561">
        <v>293</v>
      </c>
      <c r="AM561">
        <v>288</v>
      </c>
      <c r="AO561" s="18">
        <f>250+19*AH561+D561*(23+(AL561-AM561)+AM561*(1-IF(AN561&gt;0,AN561,'Metric Summary'!$AG$2)))</f>
        <v>488.2</v>
      </c>
      <c r="AP561">
        <f t="shared" si="100"/>
        <v>0</v>
      </c>
      <c r="AQ561">
        <f t="shared" si="101"/>
        <v>0</v>
      </c>
    </row>
    <row r="562" spans="1:43" ht="25.5" x14ac:dyDescent="0.2">
      <c r="A562" t="s">
        <v>963</v>
      </c>
      <c r="B562" s="1" t="s">
        <v>964</v>
      </c>
      <c r="C562" t="s">
        <v>1014</v>
      </c>
      <c r="D562" s="15">
        <v>1</v>
      </c>
      <c r="E562" s="7" t="s">
        <v>1105</v>
      </c>
      <c r="F562" s="3">
        <f>'Metric Summary'!$C$54</f>
        <v>0</v>
      </c>
      <c r="G562" s="4">
        <f t="shared" si="96"/>
        <v>0</v>
      </c>
      <c r="H562" s="51">
        <f t="shared" si="97"/>
        <v>0</v>
      </c>
      <c r="I562" s="52">
        <f t="shared" si="98"/>
        <v>0</v>
      </c>
      <c r="J562" s="17">
        <f t="shared" si="99"/>
        <v>0</v>
      </c>
      <c r="K562" s="13">
        <f>J562*60*24*'Metric Summary'!$A$14</f>
        <v>0</v>
      </c>
      <c r="L562" s="52">
        <f>D562*F562*AJ562*AK562*'Metric Summary'!$A$15</f>
        <v>0</v>
      </c>
      <c r="M562" s="52">
        <f>D562*F562*AJ562*AK562*'Metric Summary'!$A$15*'Metric Summary'!$A$17</f>
        <v>0</v>
      </c>
      <c r="N562" s="13">
        <f>L562*24*'Metric Summary'!$A$16+M562*'Metric Summary'!$A$18</f>
        <v>0</v>
      </c>
      <c r="AE562" t="s">
        <v>1062</v>
      </c>
      <c r="AF562" t="s">
        <v>171</v>
      </c>
      <c r="AG562">
        <v>10</v>
      </c>
      <c r="AH562">
        <v>6</v>
      </c>
      <c r="AI562">
        <v>0</v>
      </c>
      <c r="AL562">
        <v>358</v>
      </c>
      <c r="AM562">
        <v>352</v>
      </c>
      <c r="AO562" s="18">
        <f>250+19*AH562+D562*(23+(AL562-AM562)+AM562*(1-IF(AN562&gt;0,AN562,'Metric Summary'!$AG$2)))</f>
        <v>533.79999999999995</v>
      </c>
      <c r="AP562">
        <f t="shared" si="100"/>
        <v>0</v>
      </c>
      <c r="AQ562">
        <f t="shared" si="101"/>
        <v>0</v>
      </c>
    </row>
    <row r="563" spans="1:43" x14ac:dyDescent="0.2">
      <c r="A563" t="s">
        <v>963</v>
      </c>
      <c r="B563" s="1" t="s">
        <v>964</v>
      </c>
      <c r="C563" t="s">
        <v>1015</v>
      </c>
      <c r="D563" s="15">
        <v>1</v>
      </c>
      <c r="E563" s="7" t="s">
        <v>1104</v>
      </c>
      <c r="F563" s="3">
        <f>'Metric Summary'!$C$54</f>
        <v>0</v>
      </c>
      <c r="G563" s="4">
        <f t="shared" si="96"/>
        <v>0</v>
      </c>
      <c r="H563" s="51">
        <f t="shared" si="97"/>
        <v>0</v>
      </c>
      <c r="I563" s="52">
        <f t="shared" si="98"/>
        <v>0</v>
      </c>
      <c r="J563" s="17">
        <f t="shared" si="99"/>
        <v>0</v>
      </c>
      <c r="K563" s="13">
        <f>J563*60*24*'Metric Summary'!$A$14</f>
        <v>0</v>
      </c>
      <c r="L563" s="52">
        <f>D563*F563*AJ563*AK563*'Metric Summary'!$A$15</f>
        <v>0</v>
      </c>
      <c r="M563" s="52">
        <f>D563*F563*AJ563*AK563*'Metric Summary'!$A$15*'Metric Summary'!$A$17</f>
        <v>0</v>
      </c>
      <c r="N563" s="13">
        <f>L563*24*'Metric Summary'!$A$16+M563*'Metric Summary'!$A$18</f>
        <v>0</v>
      </c>
      <c r="AE563" t="s">
        <v>1063</v>
      </c>
      <c r="AF563" t="s">
        <v>171</v>
      </c>
      <c r="AG563">
        <v>5</v>
      </c>
      <c r="AH563">
        <v>9</v>
      </c>
      <c r="AI563">
        <v>4</v>
      </c>
      <c r="AL563">
        <v>313</v>
      </c>
      <c r="AM563">
        <v>224</v>
      </c>
      <c r="AO563" s="18">
        <f>250+19*AH563+D563*(23+(AL563-AM563)+AM563*(1-IF(AN563&gt;0,AN563,'Metric Summary'!$AG$2)))</f>
        <v>622.6</v>
      </c>
      <c r="AP563">
        <f t="shared" si="100"/>
        <v>0</v>
      </c>
      <c r="AQ563">
        <f t="shared" si="101"/>
        <v>0</v>
      </c>
    </row>
    <row r="564" spans="1:43" x14ac:dyDescent="0.2">
      <c r="A564" t="s">
        <v>963</v>
      </c>
      <c r="B564" s="1" t="s">
        <v>964</v>
      </c>
      <c r="C564" t="s">
        <v>1016</v>
      </c>
      <c r="D564" s="15">
        <v>1</v>
      </c>
      <c r="E564" s="7" t="s">
        <v>1106</v>
      </c>
      <c r="F564" s="3">
        <f>'Metric Summary'!$C$54</f>
        <v>0</v>
      </c>
      <c r="G564" s="4">
        <f t="shared" si="96"/>
        <v>0</v>
      </c>
      <c r="H564" s="51">
        <f t="shared" si="97"/>
        <v>0</v>
      </c>
      <c r="I564" s="52">
        <f t="shared" si="98"/>
        <v>0</v>
      </c>
      <c r="J564" s="17">
        <f t="shared" si="99"/>
        <v>0</v>
      </c>
      <c r="K564" s="13">
        <f>J564*60*24*'Metric Summary'!$A$14</f>
        <v>0</v>
      </c>
      <c r="L564" s="52">
        <f>D564*F564*AJ564*AK564*'Metric Summary'!$A$15</f>
        <v>0</v>
      </c>
      <c r="M564" s="52">
        <f>D564*F564*AJ564*AK564*'Metric Summary'!$A$15*'Metric Summary'!$A$17</f>
        <v>0</v>
      </c>
      <c r="N564" s="13">
        <f>L564*24*'Metric Summary'!$A$16+M564*'Metric Summary'!$A$18</f>
        <v>0</v>
      </c>
      <c r="AE564" t="s">
        <v>1064</v>
      </c>
      <c r="AF564" t="s">
        <v>171</v>
      </c>
      <c r="AG564">
        <v>8</v>
      </c>
      <c r="AH564">
        <v>7</v>
      </c>
      <c r="AI564">
        <v>1</v>
      </c>
      <c r="AL564">
        <v>303</v>
      </c>
      <c r="AM564">
        <v>288</v>
      </c>
      <c r="AO564" s="18">
        <f>250+19*AH564+D564*(23+(AL564-AM564)+AM564*(1-IF(AN564&gt;0,AN564,'Metric Summary'!$AG$2)))</f>
        <v>536.20000000000005</v>
      </c>
      <c r="AP564">
        <f t="shared" si="100"/>
        <v>0</v>
      </c>
      <c r="AQ564">
        <f t="shared" si="101"/>
        <v>0</v>
      </c>
    </row>
    <row r="565" spans="1:43" x14ac:dyDescent="0.2">
      <c r="A565" t="s">
        <v>963</v>
      </c>
      <c r="B565" s="1" t="s">
        <v>964</v>
      </c>
      <c r="C565" t="s">
        <v>1017</v>
      </c>
      <c r="D565" s="15">
        <v>1</v>
      </c>
      <c r="E565" s="7" t="s">
        <v>1107</v>
      </c>
      <c r="F565" s="3">
        <f>'Metric Summary'!$C$54</f>
        <v>0</v>
      </c>
      <c r="G565" s="4">
        <f t="shared" si="96"/>
        <v>0</v>
      </c>
      <c r="H565" s="51">
        <f t="shared" si="97"/>
        <v>0</v>
      </c>
      <c r="I565" s="52">
        <f t="shared" si="98"/>
        <v>0</v>
      </c>
      <c r="J565" s="17">
        <f t="shared" si="99"/>
        <v>0</v>
      </c>
      <c r="K565" s="13">
        <f>J565*60*24*'Metric Summary'!$A$14</f>
        <v>0</v>
      </c>
      <c r="L565" s="52">
        <f>D565*F565*AJ565*AK565*'Metric Summary'!$A$15</f>
        <v>0</v>
      </c>
      <c r="M565" s="52">
        <f>D565*F565*AJ565*AK565*'Metric Summary'!$A$15*'Metric Summary'!$A$17</f>
        <v>0</v>
      </c>
      <c r="N565" s="13">
        <f>L565*24*'Metric Summary'!$A$16+M565*'Metric Summary'!$A$18</f>
        <v>0</v>
      </c>
      <c r="AE565" t="s">
        <v>1065</v>
      </c>
      <c r="AF565" t="s">
        <v>171</v>
      </c>
      <c r="AG565">
        <v>5</v>
      </c>
      <c r="AH565">
        <v>3</v>
      </c>
      <c r="AI565">
        <v>0</v>
      </c>
      <c r="AL565">
        <v>55</v>
      </c>
      <c r="AM565">
        <v>32</v>
      </c>
      <c r="AO565" s="18">
        <f>250+19*AH565+D565*(23+(AL565-AM565)+AM565*(1-IF(AN565&gt;0,AN565,'Metric Summary'!$AG$2)))</f>
        <v>365.8</v>
      </c>
      <c r="AP565">
        <f t="shared" si="100"/>
        <v>0</v>
      </c>
      <c r="AQ565">
        <f t="shared" si="101"/>
        <v>0</v>
      </c>
    </row>
    <row r="566" spans="1:43" x14ac:dyDescent="0.2">
      <c r="A566" t="s">
        <v>963</v>
      </c>
      <c r="B566" s="1" t="s">
        <v>964</v>
      </c>
      <c r="C566" t="s">
        <v>1018</v>
      </c>
      <c r="D566" s="15"/>
      <c r="E566" s="7" t="s">
        <v>1108</v>
      </c>
      <c r="F566" s="3">
        <f>'Metric Summary'!$C$54</f>
        <v>0</v>
      </c>
      <c r="G566" s="4">
        <f t="shared" si="96"/>
        <v>0</v>
      </c>
      <c r="H566" s="51">
        <f t="shared" si="97"/>
        <v>0</v>
      </c>
      <c r="I566" s="52">
        <f t="shared" si="98"/>
        <v>0</v>
      </c>
      <c r="J566" s="17">
        <f t="shared" si="99"/>
        <v>0</v>
      </c>
      <c r="K566" s="13">
        <f>J566*60*24*'Metric Summary'!$A$14</f>
        <v>0</v>
      </c>
      <c r="L566" s="52">
        <f>D566*F566*AJ566*AK566*'Metric Summary'!$A$15</f>
        <v>0</v>
      </c>
      <c r="M566" s="52">
        <f>D566*F566*AJ566*AK566*'Metric Summary'!$A$15*'Metric Summary'!$A$17</f>
        <v>0</v>
      </c>
      <c r="N566" s="13">
        <f>L566*24*'Metric Summary'!$A$16+M566*'Metric Summary'!$A$18</f>
        <v>0</v>
      </c>
      <c r="AE566" t="s">
        <v>1066</v>
      </c>
      <c r="AF566" t="s">
        <v>171</v>
      </c>
      <c r="AG566">
        <v>5</v>
      </c>
      <c r="AH566">
        <v>8</v>
      </c>
      <c r="AI566">
        <v>1</v>
      </c>
      <c r="AL566">
        <v>1388</v>
      </c>
      <c r="AM566">
        <v>1376</v>
      </c>
      <c r="AO566" s="18">
        <f>250+19*AH566+D566*(23+(AL566-AM566)+AM566*(1-IF(AN566&gt;0,AN566,'Metric Summary'!$AG$2)))</f>
        <v>402</v>
      </c>
      <c r="AP566">
        <f t="shared" si="100"/>
        <v>0</v>
      </c>
      <c r="AQ566">
        <f t="shared" si="101"/>
        <v>0</v>
      </c>
    </row>
    <row r="567" spans="1:43" x14ac:dyDescent="0.2">
      <c r="A567" t="s">
        <v>963</v>
      </c>
      <c r="B567" s="1" t="s">
        <v>964</v>
      </c>
      <c r="C567" t="s">
        <v>1019</v>
      </c>
      <c r="D567" s="15">
        <v>10</v>
      </c>
      <c r="E567" s="1" t="s">
        <v>1109</v>
      </c>
      <c r="F567" s="3">
        <f>'Metric Summary'!$C$54</f>
        <v>0</v>
      </c>
      <c r="G567" s="4">
        <f t="shared" si="96"/>
        <v>0</v>
      </c>
      <c r="H567" s="51">
        <f t="shared" si="97"/>
        <v>0</v>
      </c>
      <c r="I567" s="52">
        <f t="shared" si="98"/>
        <v>0</v>
      </c>
      <c r="J567" s="17">
        <f t="shared" si="99"/>
        <v>0</v>
      </c>
      <c r="K567" s="13">
        <f>J567*60*24*'Metric Summary'!$A$14</f>
        <v>0</v>
      </c>
      <c r="L567" s="52">
        <f>D567*F567*AJ567*AK567*'Metric Summary'!$A$15</f>
        <v>0</v>
      </c>
      <c r="M567" s="52">
        <f>D567*F567*AJ567*AK567*'Metric Summary'!$A$15*'Metric Summary'!$A$17</f>
        <v>0</v>
      </c>
      <c r="N567" s="13">
        <f>L567*24*'Metric Summary'!$A$16+M567*'Metric Summary'!$A$18</f>
        <v>0</v>
      </c>
      <c r="AE567" t="s">
        <v>1067</v>
      </c>
      <c r="AF567" t="s">
        <v>171</v>
      </c>
      <c r="AG567">
        <v>5</v>
      </c>
      <c r="AH567">
        <v>9</v>
      </c>
      <c r="AI567">
        <v>5</v>
      </c>
      <c r="AL567">
        <v>301</v>
      </c>
      <c r="AM567">
        <v>224</v>
      </c>
      <c r="AO567" s="18">
        <f>250+19*AH567+D567*(23+(AL567-AM567)+AM567*(1-IF(AN567&gt;0,AN567,'Metric Summary'!$AG$2)))</f>
        <v>2317</v>
      </c>
      <c r="AP567">
        <f t="shared" si="100"/>
        <v>0</v>
      </c>
      <c r="AQ567">
        <f t="shared" si="101"/>
        <v>0</v>
      </c>
    </row>
    <row r="568" spans="1:43" x14ac:dyDescent="0.2">
      <c r="A568" t="s">
        <v>963</v>
      </c>
      <c r="B568" s="1" t="s">
        <v>964</v>
      </c>
      <c r="C568" t="s">
        <v>1020</v>
      </c>
      <c r="D568" s="15">
        <v>7</v>
      </c>
      <c r="E568" s="1" t="s">
        <v>200</v>
      </c>
      <c r="F568" s="3">
        <f>'Metric Summary'!$C$54</f>
        <v>0</v>
      </c>
      <c r="G568" s="4">
        <f t="shared" si="96"/>
        <v>0</v>
      </c>
      <c r="H568" s="51">
        <f t="shared" si="97"/>
        <v>0</v>
      </c>
      <c r="I568" s="52">
        <f t="shared" si="98"/>
        <v>0</v>
      </c>
      <c r="J568" s="17">
        <f t="shared" si="99"/>
        <v>0</v>
      </c>
      <c r="K568" s="13">
        <f>J568*60*24*'Metric Summary'!$A$14</f>
        <v>0</v>
      </c>
      <c r="L568" s="52">
        <f>D568*F568*AJ568*AK568*'Metric Summary'!$A$15</f>
        <v>0</v>
      </c>
      <c r="M568" s="52">
        <f>D568*F568*AJ568*AK568*'Metric Summary'!$A$15*'Metric Summary'!$A$17</f>
        <v>0</v>
      </c>
      <c r="N568" s="13">
        <f>L568*24*'Metric Summary'!$A$16+M568*'Metric Summary'!$A$18</f>
        <v>0</v>
      </c>
      <c r="AE568" t="s">
        <v>1068</v>
      </c>
      <c r="AF568" t="s">
        <v>171</v>
      </c>
      <c r="AG568">
        <v>5</v>
      </c>
      <c r="AH568">
        <v>12</v>
      </c>
      <c r="AI568">
        <v>7</v>
      </c>
      <c r="AL568">
        <v>400</v>
      </c>
      <c r="AM568">
        <v>288</v>
      </c>
      <c r="AO568" s="18">
        <f>250+19*AH568+D568*(23+(AL568-AM568)+AM568*(1-IF(AN568&gt;0,AN568,'Metric Summary'!$AG$2)))</f>
        <v>2229.3999999999996</v>
      </c>
      <c r="AP568">
        <f t="shared" si="100"/>
        <v>0</v>
      </c>
      <c r="AQ568">
        <f t="shared" si="101"/>
        <v>0</v>
      </c>
    </row>
    <row r="569" spans="1:43" x14ac:dyDescent="0.2">
      <c r="A569" t="s">
        <v>963</v>
      </c>
      <c r="B569" s="1" t="s">
        <v>964</v>
      </c>
      <c r="C569" t="s">
        <v>1021</v>
      </c>
      <c r="D569" s="15">
        <v>1</v>
      </c>
      <c r="E569" s="7" t="s">
        <v>1110</v>
      </c>
      <c r="F569" s="3">
        <f>'Metric Summary'!$C$54</f>
        <v>0</v>
      </c>
      <c r="G569" s="4">
        <f t="shared" si="96"/>
        <v>0</v>
      </c>
      <c r="H569" s="51">
        <f t="shared" si="97"/>
        <v>0</v>
      </c>
      <c r="I569" s="52">
        <f t="shared" si="98"/>
        <v>0</v>
      </c>
      <c r="J569" s="17">
        <f t="shared" si="99"/>
        <v>0</v>
      </c>
      <c r="K569" s="13">
        <f>J569*60*24*'Metric Summary'!$A$14</f>
        <v>0</v>
      </c>
      <c r="L569" s="52">
        <f>D569*F569*AJ569*AK569*'Metric Summary'!$A$15</f>
        <v>0</v>
      </c>
      <c r="M569" s="52">
        <f>D569*F569*AJ569*AK569*'Metric Summary'!$A$15*'Metric Summary'!$A$17</f>
        <v>0</v>
      </c>
      <c r="N569" s="13">
        <f>L569*24*'Metric Summary'!$A$16+M569*'Metric Summary'!$A$18</f>
        <v>0</v>
      </c>
      <c r="AE569" t="s">
        <v>1069</v>
      </c>
      <c r="AF569" t="s">
        <v>171</v>
      </c>
      <c r="AG569">
        <v>8</v>
      </c>
      <c r="AH569">
        <v>6</v>
      </c>
      <c r="AI569">
        <v>0</v>
      </c>
      <c r="AL569">
        <v>358</v>
      </c>
      <c r="AM569">
        <v>352</v>
      </c>
      <c r="AO569" s="18">
        <f>250+19*AH569+D569*(23+(AL569-AM569)+AM569*(1-IF(AN569&gt;0,AN569,'Metric Summary'!$AG$2)))</f>
        <v>533.79999999999995</v>
      </c>
      <c r="AP569">
        <f t="shared" si="100"/>
        <v>0</v>
      </c>
      <c r="AQ569">
        <f t="shared" si="101"/>
        <v>0</v>
      </c>
    </row>
    <row r="570" spans="1:43" x14ac:dyDescent="0.2">
      <c r="A570" t="s">
        <v>963</v>
      </c>
      <c r="B570" s="1" t="s">
        <v>964</v>
      </c>
      <c r="C570" t="s">
        <v>1022</v>
      </c>
      <c r="D570" s="15">
        <v>1</v>
      </c>
      <c r="E570" s="1" t="s">
        <v>196</v>
      </c>
      <c r="F570" s="3">
        <f>'Metric Summary'!$C$54</f>
        <v>0</v>
      </c>
      <c r="G570" s="4">
        <f t="shared" si="96"/>
        <v>0</v>
      </c>
      <c r="H570" s="51">
        <f t="shared" si="97"/>
        <v>0</v>
      </c>
      <c r="I570" s="52">
        <f t="shared" si="98"/>
        <v>0</v>
      </c>
      <c r="J570" s="17">
        <f t="shared" si="99"/>
        <v>0</v>
      </c>
      <c r="K570" s="13">
        <f>J570*60*24*'Metric Summary'!$A$14</f>
        <v>0</v>
      </c>
      <c r="L570" s="52">
        <f>D570*F570*AJ570*AK570*'Metric Summary'!$A$15</f>
        <v>0</v>
      </c>
      <c r="M570" s="52">
        <f>D570*F570*AJ570*AK570*'Metric Summary'!$A$15*'Metric Summary'!$A$17</f>
        <v>0</v>
      </c>
      <c r="N570" s="13">
        <f>L570*24*'Metric Summary'!$A$16+M570*'Metric Summary'!$A$18</f>
        <v>0</v>
      </c>
      <c r="AE570" t="s">
        <v>1070</v>
      </c>
      <c r="AF570" t="s">
        <v>171</v>
      </c>
      <c r="AG570">
        <v>8</v>
      </c>
      <c r="AH570">
        <v>9</v>
      </c>
      <c r="AI570">
        <v>0</v>
      </c>
      <c r="AL570">
        <v>553</v>
      </c>
      <c r="AM570">
        <v>544</v>
      </c>
      <c r="AO570" s="18">
        <f>250+19*AH570+D570*(23+(AL570-AM570)+AM570*(1-IF(AN570&gt;0,AN570,'Metric Summary'!$AG$2)))</f>
        <v>670.6</v>
      </c>
      <c r="AP570">
        <f t="shared" si="100"/>
        <v>0</v>
      </c>
      <c r="AQ570">
        <f t="shared" si="101"/>
        <v>0</v>
      </c>
    </row>
    <row r="571" spans="1:43" x14ac:dyDescent="0.2">
      <c r="A571" t="s">
        <v>963</v>
      </c>
      <c r="B571" s="1" t="s">
        <v>964</v>
      </c>
      <c r="C571" t="s">
        <v>1023</v>
      </c>
      <c r="D571" s="15">
        <v>6</v>
      </c>
      <c r="E571" s="1" t="s">
        <v>373</v>
      </c>
      <c r="F571" s="3">
        <f>'Metric Summary'!$C$54</f>
        <v>0</v>
      </c>
      <c r="G571" s="4">
        <f t="shared" si="96"/>
        <v>0</v>
      </c>
      <c r="H571" s="51">
        <f t="shared" si="97"/>
        <v>0</v>
      </c>
      <c r="I571" s="52">
        <f t="shared" si="98"/>
        <v>0</v>
      </c>
      <c r="J571" s="17">
        <f t="shared" si="99"/>
        <v>0</v>
      </c>
      <c r="K571" s="13">
        <f>J571*60*24*'Metric Summary'!$A$14</f>
        <v>0</v>
      </c>
      <c r="L571" s="52">
        <f>D571*F571*AJ571*AK571*'Metric Summary'!$A$15</f>
        <v>0</v>
      </c>
      <c r="M571" s="52">
        <f>D571*F571*AJ571*AK571*'Metric Summary'!$A$15*'Metric Summary'!$A$17</f>
        <v>0</v>
      </c>
      <c r="N571" s="13">
        <f>L571*24*'Metric Summary'!$A$16+M571*'Metric Summary'!$A$18</f>
        <v>0</v>
      </c>
      <c r="AE571" t="s">
        <v>1071</v>
      </c>
      <c r="AF571" t="s">
        <v>171</v>
      </c>
      <c r="AG571">
        <v>8</v>
      </c>
      <c r="AH571">
        <v>5</v>
      </c>
      <c r="AI571">
        <v>1</v>
      </c>
      <c r="AL571">
        <v>245</v>
      </c>
      <c r="AM571">
        <v>224</v>
      </c>
      <c r="AO571" s="18">
        <f>250+19*AH571+D571*(23+(AL571-AM571)+AM571*(1-IF(AN571&gt;0,AN571,'Metric Summary'!$AG$2)))</f>
        <v>1146.6000000000001</v>
      </c>
      <c r="AP571">
        <f t="shared" si="100"/>
        <v>0</v>
      </c>
      <c r="AQ571">
        <f t="shared" si="101"/>
        <v>0</v>
      </c>
    </row>
    <row r="572" spans="1:43" x14ac:dyDescent="0.2">
      <c r="A572" t="s">
        <v>963</v>
      </c>
      <c r="B572" s="1" t="s">
        <v>964</v>
      </c>
      <c r="C572" t="s">
        <v>1024</v>
      </c>
      <c r="D572" s="15">
        <v>1</v>
      </c>
      <c r="E572" s="7" t="s">
        <v>1111</v>
      </c>
      <c r="F572" s="3">
        <f>'Metric Summary'!$C$54</f>
        <v>0</v>
      </c>
      <c r="G572" s="4">
        <f t="shared" si="96"/>
        <v>0</v>
      </c>
      <c r="H572" s="51">
        <f t="shared" si="97"/>
        <v>0</v>
      </c>
      <c r="I572" s="52">
        <f t="shared" si="98"/>
        <v>0</v>
      </c>
      <c r="J572" s="17">
        <f t="shared" si="99"/>
        <v>0</v>
      </c>
      <c r="K572" s="13">
        <f>J572*60*24*'Metric Summary'!$A$14</f>
        <v>0</v>
      </c>
      <c r="L572" s="52">
        <f>D572*F572*AJ572*AK572*'Metric Summary'!$A$15</f>
        <v>0</v>
      </c>
      <c r="M572" s="52">
        <f>D572*F572*AJ572*AK572*'Metric Summary'!$A$15*'Metric Summary'!$A$17</f>
        <v>0</v>
      </c>
      <c r="N572" s="13">
        <f>L572*24*'Metric Summary'!$A$16+M572*'Metric Summary'!$A$18</f>
        <v>0</v>
      </c>
      <c r="AE572" t="s">
        <v>1072</v>
      </c>
      <c r="AF572" t="s">
        <v>171</v>
      </c>
      <c r="AG572">
        <v>5</v>
      </c>
      <c r="AH572">
        <v>6</v>
      </c>
      <c r="AI572">
        <v>3</v>
      </c>
      <c r="AL572">
        <v>166</v>
      </c>
      <c r="AM572">
        <v>96</v>
      </c>
      <c r="AO572" s="18">
        <f>250+19*AH572+D572*(23+(AL572-AM572)+AM572*(1-IF(AN572&gt;0,AN572,'Metric Summary'!$AG$2)))</f>
        <v>495.4</v>
      </c>
      <c r="AP572">
        <f t="shared" si="100"/>
        <v>0</v>
      </c>
      <c r="AQ572">
        <f t="shared" si="101"/>
        <v>0</v>
      </c>
    </row>
    <row r="573" spans="1:43" x14ac:dyDescent="0.2">
      <c r="A573" t="s">
        <v>962</v>
      </c>
      <c r="B573" s="1" t="s">
        <v>960</v>
      </c>
      <c r="C573" t="s">
        <v>1025</v>
      </c>
      <c r="D573" s="15">
        <v>14</v>
      </c>
      <c r="E573" s="1" t="s">
        <v>1112</v>
      </c>
      <c r="F573" s="3">
        <f>'Metric Summary'!$C$55</f>
        <v>0</v>
      </c>
      <c r="G573" s="4">
        <f t="shared" si="96"/>
        <v>0</v>
      </c>
      <c r="H573" s="51">
        <f t="shared" si="97"/>
        <v>0</v>
      </c>
      <c r="I573" s="52">
        <f t="shared" si="98"/>
        <v>0</v>
      </c>
      <c r="J573" s="17">
        <f t="shared" si="99"/>
        <v>0</v>
      </c>
      <c r="K573" s="13">
        <f>J573*60*24*'Metric Summary'!$A$14</f>
        <v>0</v>
      </c>
      <c r="L573" s="52">
        <f>D573*F573*AJ573*AK573*'Metric Summary'!$A$15</f>
        <v>0</v>
      </c>
      <c r="M573" s="52">
        <f>D573*F573*AJ573*AK573*'Metric Summary'!$A$15*'Metric Summary'!$A$17</f>
        <v>0</v>
      </c>
      <c r="N573" s="13">
        <f>L573*24*'Metric Summary'!$A$16+M573*'Metric Summary'!$A$18</f>
        <v>0</v>
      </c>
      <c r="AE573" t="s">
        <v>1073</v>
      </c>
      <c r="AF573" t="s">
        <v>171</v>
      </c>
      <c r="AG573">
        <v>5</v>
      </c>
      <c r="AH573">
        <v>5</v>
      </c>
      <c r="AI573">
        <v>0</v>
      </c>
      <c r="AL573">
        <v>163</v>
      </c>
      <c r="AM573">
        <v>144</v>
      </c>
      <c r="AO573" s="18">
        <f>250+19*AH573+D573*(23+(AL573-AM573)+AM573*(1-IF(AN573&gt;0,AN573,'Metric Summary'!$AG$2)))</f>
        <v>1739.3999999999999</v>
      </c>
      <c r="AP573">
        <f t="shared" si="100"/>
        <v>0</v>
      </c>
      <c r="AQ573">
        <f t="shared" si="101"/>
        <v>0</v>
      </c>
    </row>
    <row r="574" spans="1:43" x14ac:dyDescent="0.2">
      <c r="A574" t="s">
        <v>962</v>
      </c>
      <c r="B574" s="1" t="s">
        <v>960</v>
      </c>
      <c r="C574" t="s">
        <v>1026</v>
      </c>
      <c r="D574" s="15">
        <v>1</v>
      </c>
      <c r="E574" s="1" t="s">
        <v>1113</v>
      </c>
      <c r="F574" s="3">
        <f>'Metric Summary'!$C$55</f>
        <v>0</v>
      </c>
      <c r="G574" s="4">
        <f t="shared" si="96"/>
        <v>0</v>
      </c>
      <c r="H574" s="51">
        <f t="shared" si="97"/>
        <v>0</v>
      </c>
      <c r="I574" s="52">
        <f t="shared" si="98"/>
        <v>0</v>
      </c>
      <c r="J574" s="17">
        <f t="shared" si="99"/>
        <v>0</v>
      </c>
      <c r="K574" s="13">
        <f>J574*60*24*'Metric Summary'!$A$14</f>
        <v>0</v>
      </c>
      <c r="L574" s="52">
        <f>D574*F574*AJ574*AK574*'Metric Summary'!$A$15</f>
        <v>0</v>
      </c>
      <c r="M574" s="52">
        <f>D574*F574*AJ574*AK574*'Metric Summary'!$A$15*'Metric Summary'!$A$17</f>
        <v>0</v>
      </c>
      <c r="N574" s="13">
        <f>L574*24*'Metric Summary'!$A$16+M574*'Metric Summary'!$A$18</f>
        <v>0</v>
      </c>
      <c r="AE574" t="s">
        <v>1074</v>
      </c>
      <c r="AF574" t="s">
        <v>171</v>
      </c>
      <c r="AG574">
        <v>5</v>
      </c>
      <c r="AH574">
        <v>8</v>
      </c>
      <c r="AI574">
        <v>0</v>
      </c>
      <c r="AL574">
        <v>144</v>
      </c>
      <c r="AM574">
        <v>120</v>
      </c>
      <c r="AO574" s="18">
        <f>250+19*AH574+D574*(23+(AL574-AM574)+AM574*(1-IF(AN574&gt;0,AN574,'Metric Summary'!$AG$2)))</f>
        <v>497</v>
      </c>
      <c r="AP574">
        <f t="shared" si="100"/>
        <v>0</v>
      </c>
      <c r="AQ574">
        <f t="shared" si="101"/>
        <v>0</v>
      </c>
    </row>
    <row r="575" spans="1:43" x14ac:dyDescent="0.2">
      <c r="A575" t="s">
        <v>962</v>
      </c>
      <c r="B575" s="1" t="s">
        <v>960</v>
      </c>
      <c r="C575" t="s">
        <v>1027</v>
      </c>
      <c r="D575" s="15">
        <v>1</v>
      </c>
      <c r="E575" s="1" t="str">
        <f>IF(AH575="S","Always one row per interval","")</f>
        <v/>
      </c>
      <c r="F575" s="3">
        <f>'Metric Summary'!$C$55</f>
        <v>0</v>
      </c>
      <c r="G575" s="4">
        <f t="shared" si="96"/>
        <v>0</v>
      </c>
      <c r="H575" s="51">
        <f t="shared" si="97"/>
        <v>0</v>
      </c>
      <c r="I575" s="52">
        <f t="shared" si="98"/>
        <v>0</v>
      </c>
      <c r="J575" s="17">
        <f t="shared" si="99"/>
        <v>0</v>
      </c>
      <c r="K575" s="13">
        <f>J575*60*24*'Metric Summary'!$A$14</f>
        <v>0</v>
      </c>
      <c r="L575" s="52">
        <f>D575*F575*AJ575*AK575*'Metric Summary'!$A$15</f>
        <v>0</v>
      </c>
      <c r="M575" s="52">
        <f>D575*F575*AJ575*AK575*'Metric Summary'!$A$15*'Metric Summary'!$A$17</f>
        <v>0</v>
      </c>
      <c r="N575" s="13">
        <f>L575*24*'Metric Summary'!$A$16+M575*'Metric Summary'!$A$18</f>
        <v>0</v>
      </c>
      <c r="AE575" t="s">
        <v>1075</v>
      </c>
      <c r="AF575" t="s">
        <v>170</v>
      </c>
      <c r="AG575">
        <v>5</v>
      </c>
      <c r="AH575">
        <v>3</v>
      </c>
      <c r="AI575">
        <v>0</v>
      </c>
      <c r="AL575">
        <v>190</v>
      </c>
      <c r="AM575">
        <v>184</v>
      </c>
      <c r="AO575" s="18">
        <f>250+19*AH575+D575*(23+(AL575-AM575)+AM575*(1-IF(AN575&gt;0,AN575,'Metric Summary'!$AG$2)))</f>
        <v>409.6</v>
      </c>
      <c r="AP575">
        <f t="shared" si="100"/>
        <v>0</v>
      </c>
      <c r="AQ575">
        <f t="shared" si="101"/>
        <v>0</v>
      </c>
    </row>
    <row r="576" spans="1:43" x14ac:dyDescent="0.2">
      <c r="A576" t="s">
        <v>962</v>
      </c>
      <c r="B576" s="1" t="s">
        <v>960</v>
      </c>
      <c r="C576" t="s">
        <v>1028</v>
      </c>
      <c r="D576" s="15">
        <v>1</v>
      </c>
      <c r="E576" s="1" t="str">
        <f>IF(AH576="S","Always one row per interval","")</f>
        <v/>
      </c>
      <c r="F576" s="3">
        <f>'Metric Summary'!$C$55</f>
        <v>0</v>
      </c>
      <c r="G576" s="4">
        <f t="shared" si="96"/>
        <v>0</v>
      </c>
      <c r="H576" s="51">
        <f t="shared" si="97"/>
        <v>0</v>
      </c>
      <c r="I576" s="52">
        <f t="shared" si="98"/>
        <v>0</v>
      </c>
      <c r="J576" s="17">
        <f t="shared" si="99"/>
        <v>0</v>
      </c>
      <c r="K576" s="13">
        <f>J576*60*24*'Metric Summary'!$A$14</f>
        <v>0</v>
      </c>
      <c r="L576" s="52">
        <f>D576*F576*AJ576*AK576*'Metric Summary'!$A$15</f>
        <v>0</v>
      </c>
      <c r="M576" s="52">
        <f>D576*F576*AJ576*AK576*'Metric Summary'!$A$15*'Metric Summary'!$A$17</f>
        <v>0</v>
      </c>
      <c r="N576" s="13">
        <f>L576*24*'Metric Summary'!$A$16+M576*'Metric Summary'!$A$18</f>
        <v>0</v>
      </c>
      <c r="AE576" t="s">
        <v>1076</v>
      </c>
      <c r="AF576" t="s">
        <v>170</v>
      </c>
      <c r="AG576">
        <v>8</v>
      </c>
      <c r="AH576">
        <v>8</v>
      </c>
      <c r="AI576">
        <v>0</v>
      </c>
      <c r="AL576">
        <v>409</v>
      </c>
      <c r="AM576">
        <v>384</v>
      </c>
      <c r="AO576" s="18">
        <f>250+19*AH576+D576*(23+(AL576-AM576)+AM576*(1-IF(AN576&gt;0,AN576,'Metric Summary'!$AG$2)))</f>
        <v>603.6</v>
      </c>
      <c r="AP576">
        <f t="shared" si="100"/>
        <v>0</v>
      </c>
      <c r="AQ576">
        <f t="shared" si="101"/>
        <v>0</v>
      </c>
    </row>
    <row r="577" spans="1:43" x14ac:dyDescent="0.2">
      <c r="A577" t="s">
        <v>962</v>
      </c>
      <c r="B577" s="1" t="s">
        <v>960</v>
      </c>
      <c r="C577" t="s">
        <v>1029</v>
      </c>
      <c r="D577" s="15">
        <v>1</v>
      </c>
      <c r="E577" s="1" t="s">
        <v>196</v>
      </c>
      <c r="F577" s="3">
        <f>'Metric Summary'!$C$55</f>
        <v>0</v>
      </c>
      <c r="G577" s="4">
        <f t="shared" si="96"/>
        <v>0</v>
      </c>
      <c r="H577" s="51">
        <f t="shared" si="97"/>
        <v>0</v>
      </c>
      <c r="I577" s="52">
        <f t="shared" si="98"/>
        <v>0</v>
      </c>
      <c r="J577" s="17">
        <f t="shared" si="99"/>
        <v>0</v>
      </c>
      <c r="K577" s="13">
        <f>J577*60*24*'Metric Summary'!$A$14</f>
        <v>0</v>
      </c>
      <c r="L577" s="52">
        <f>D577*F577*AJ577*AK577*'Metric Summary'!$A$15</f>
        <v>0</v>
      </c>
      <c r="M577" s="52">
        <f>D577*F577*AJ577*AK577*'Metric Summary'!$A$15*'Metric Summary'!$A$17</f>
        <v>0</v>
      </c>
      <c r="N577" s="13">
        <f>L577*24*'Metric Summary'!$A$16+M577*'Metric Summary'!$A$18</f>
        <v>0</v>
      </c>
      <c r="AE577" t="s">
        <v>1077</v>
      </c>
      <c r="AF577" t="s">
        <v>171</v>
      </c>
      <c r="AG577">
        <v>10</v>
      </c>
      <c r="AH577">
        <v>2</v>
      </c>
      <c r="AI577">
        <v>0</v>
      </c>
      <c r="AL577">
        <v>67</v>
      </c>
      <c r="AM577">
        <v>64</v>
      </c>
      <c r="AO577" s="18">
        <f>250+19*AH577+D577*(23+(AL577-AM577)+AM577*(1-IF(AN577&gt;0,AN577,'Metric Summary'!$AG$2)))</f>
        <v>339.6</v>
      </c>
      <c r="AP577">
        <f t="shared" si="100"/>
        <v>0</v>
      </c>
      <c r="AQ577">
        <f t="shared" si="101"/>
        <v>0</v>
      </c>
    </row>
    <row r="578" spans="1:43" x14ac:dyDescent="0.2">
      <c r="A578" t="s">
        <v>962</v>
      </c>
      <c r="B578" s="1" t="s">
        <v>960</v>
      </c>
      <c r="C578" t="s">
        <v>1030</v>
      </c>
      <c r="D578" s="15">
        <v>1</v>
      </c>
      <c r="E578" s="1" t="str">
        <f>IF(AH578="S","Always one row per interval","")</f>
        <v/>
      </c>
      <c r="F578" s="3">
        <f>'Metric Summary'!$C$55</f>
        <v>0</v>
      </c>
      <c r="G578" s="4">
        <f t="shared" si="96"/>
        <v>0</v>
      </c>
      <c r="H578" s="51">
        <f t="shared" si="97"/>
        <v>0</v>
      </c>
      <c r="I578" s="52">
        <f t="shared" si="98"/>
        <v>0</v>
      </c>
      <c r="J578" s="17">
        <f t="shared" si="99"/>
        <v>0</v>
      </c>
      <c r="K578" s="13">
        <f>J578*60*24*'Metric Summary'!$A$14</f>
        <v>0</v>
      </c>
      <c r="L578" s="52">
        <f>D578*F578*AJ578*AK578*'Metric Summary'!$A$15</f>
        <v>0</v>
      </c>
      <c r="M578" s="52">
        <f>D578*F578*AJ578*AK578*'Metric Summary'!$A$15*'Metric Summary'!$A$17</f>
        <v>0</v>
      </c>
      <c r="N578" s="13">
        <f>L578*24*'Metric Summary'!$A$16+M578*'Metric Summary'!$A$18</f>
        <v>0</v>
      </c>
      <c r="AE578" t="s">
        <v>1078</v>
      </c>
      <c r="AF578" t="s">
        <v>171</v>
      </c>
      <c r="AG578">
        <v>5</v>
      </c>
      <c r="AH578">
        <v>9</v>
      </c>
      <c r="AI578">
        <v>0</v>
      </c>
      <c r="AL578">
        <v>65</v>
      </c>
      <c r="AM578">
        <v>64</v>
      </c>
      <c r="AO578" s="18">
        <f>250+19*AH578+D578*(23+(AL578-AM578)+AM578*(1-IF(AN578&gt;0,AN578,'Metric Summary'!$AG$2)))</f>
        <v>470.6</v>
      </c>
      <c r="AP578">
        <f t="shared" si="100"/>
        <v>0</v>
      </c>
      <c r="AQ578">
        <f t="shared" si="101"/>
        <v>0</v>
      </c>
    </row>
    <row r="579" spans="1:43" x14ac:dyDescent="0.2">
      <c r="A579" t="s">
        <v>962</v>
      </c>
      <c r="B579" s="1" t="s">
        <v>960</v>
      </c>
      <c r="C579" t="s">
        <v>1031</v>
      </c>
      <c r="D579" s="15">
        <v>10</v>
      </c>
      <c r="E579" s="1" t="s">
        <v>1114</v>
      </c>
      <c r="F579" s="3">
        <f>'Metric Summary'!$C$55</f>
        <v>0</v>
      </c>
      <c r="G579" s="4">
        <f t="shared" si="96"/>
        <v>0</v>
      </c>
      <c r="H579" s="51">
        <f t="shared" si="97"/>
        <v>0</v>
      </c>
      <c r="I579" s="52">
        <f t="shared" si="98"/>
        <v>0</v>
      </c>
      <c r="J579" s="17">
        <f t="shared" si="99"/>
        <v>0</v>
      </c>
      <c r="K579" s="13">
        <f>J579*60*24*'Metric Summary'!$A$14</f>
        <v>0</v>
      </c>
      <c r="L579" s="52">
        <f>D579*F579*AJ579*AK579*'Metric Summary'!$A$15</f>
        <v>0</v>
      </c>
      <c r="M579" s="52">
        <f>D579*F579*AJ579*AK579*'Metric Summary'!$A$15*'Metric Summary'!$A$17</f>
        <v>0</v>
      </c>
      <c r="N579" s="13">
        <f>L579*24*'Metric Summary'!$A$16+M579*'Metric Summary'!$A$18</f>
        <v>0</v>
      </c>
      <c r="AE579" t="s">
        <v>1079</v>
      </c>
      <c r="AF579" t="s">
        <v>171</v>
      </c>
      <c r="AG579">
        <v>1</v>
      </c>
      <c r="AH579">
        <v>8</v>
      </c>
      <c r="AI579">
        <v>0</v>
      </c>
      <c r="AL579">
        <v>256</v>
      </c>
      <c r="AM579">
        <v>214</v>
      </c>
      <c r="AO579" s="18">
        <f>250+19*AH579+D579*(23+(AL579-AM579)+AM579*(1-IF(AN579&gt;0,AN579,'Metric Summary'!$AG$2)))</f>
        <v>1908.0000000000002</v>
      </c>
      <c r="AP579">
        <f t="shared" si="100"/>
        <v>0</v>
      </c>
      <c r="AQ579">
        <f t="shared" si="101"/>
        <v>0</v>
      </c>
    </row>
    <row r="580" spans="1:43" x14ac:dyDescent="0.2">
      <c r="A580" t="s">
        <v>962</v>
      </c>
      <c r="B580" s="1" t="s">
        <v>960</v>
      </c>
      <c r="C580" t="s">
        <v>1032</v>
      </c>
      <c r="D580" s="15">
        <v>2</v>
      </c>
      <c r="E580" s="1" t="s">
        <v>1115</v>
      </c>
      <c r="F580" s="3">
        <f>'Metric Summary'!$C$55</f>
        <v>0</v>
      </c>
      <c r="G580" s="4">
        <f t="shared" si="96"/>
        <v>0</v>
      </c>
      <c r="H580" s="51">
        <f t="shared" si="97"/>
        <v>0</v>
      </c>
      <c r="I580" s="52">
        <f t="shared" si="98"/>
        <v>0</v>
      </c>
      <c r="J580" s="17">
        <f t="shared" si="99"/>
        <v>0</v>
      </c>
      <c r="K580" s="13">
        <f>J580*60*24*'Metric Summary'!$A$14</f>
        <v>0</v>
      </c>
      <c r="L580" s="52">
        <f>D580*F580*AJ580*AK580*'Metric Summary'!$A$15</f>
        <v>0</v>
      </c>
      <c r="M580" s="52">
        <f>D580*F580*AJ580*AK580*'Metric Summary'!$A$15*'Metric Summary'!$A$17</f>
        <v>0</v>
      </c>
      <c r="N580" s="13">
        <f>L580*24*'Metric Summary'!$A$16+M580*'Metric Summary'!$A$18</f>
        <v>0</v>
      </c>
      <c r="AE580" t="s">
        <v>1080</v>
      </c>
      <c r="AF580" t="s">
        <v>171</v>
      </c>
      <c r="AG580">
        <v>1</v>
      </c>
      <c r="AH580">
        <v>11</v>
      </c>
      <c r="AI580">
        <v>0</v>
      </c>
      <c r="AL580">
        <v>929</v>
      </c>
      <c r="AM580">
        <v>849</v>
      </c>
      <c r="AO580" s="18">
        <f>250+19*AH580+D580*(23+(AL580-AM580)+AM580*(1-IF(AN580&gt;0,AN580,'Metric Summary'!$AG$2)))</f>
        <v>1344.2</v>
      </c>
      <c r="AP580">
        <f t="shared" si="100"/>
        <v>0</v>
      </c>
      <c r="AQ580">
        <f t="shared" si="101"/>
        <v>0</v>
      </c>
    </row>
    <row r="581" spans="1:43" x14ac:dyDescent="0.2">
      <c r="A581" t="s">
        <v>962</v>
      </c>
      <c r="B581" s="1" t="s">
        <v>960</v>
      </c>
      <c r="C581" t="s">
        <v>1033</v>
      </c>
      <c r="D581" s="15">
        <v>36</v>
      </c>
      <c r="E581" s="1" t="s">
        <v>1116</v>
      </c>
      <c r="F581" s="3">
        <f>'Metric Summary'!$C$55</f>
        <v>0</v>
      </c>
      <c r="G581" s="4">
        <f t="shared" si="96"/>
        <v>0</v>
      </c>
      <c r="H581" s="51">
        <f t="shared" si="97"/>
        <v>0</v>
      </c>
      <c r="I581" s="52">
        <f t="shared" si="98"/>
        <v>0</v>
      </c>
      <c r="J581" s="17">
        <f t="shared" si="99"/>
        <v>0</v>
      </c>
      <c r="K581" s="13">
        <f>J581*60*24*'Metric Summary'!$A$14</f>
        <v>0</v>
      </c>
      <c r="L581" s="52">
        <f>D581*F581*AJ581*AK581*'Metric Summary'!$A$15</f>
        <v>0</v>
      </c>
      <c r="M581" s="52">
        <f>D581*F581*AJ581*AK581*'Metric Summary'!$A$15*'Metric Summary'!$A$17</f>
        <v>0</v>
      </c>
      <c r="N581" s="13">
        <f>L581*24*'Metric Summary'!$A$16+M581*'Metric Summary'!$A$18</f>
        <v>0</v>
      </c>
      <c r="AE581" t="s">
        <v>1081</v>
      </c>
      <c r="AF581" t="s">
        <v>171</v>
      </c>
      <c r="AG581">
        <v>5</v>
      </c>
      <c r="AH581">
        <v>9</v>
      </c>
      <c r="AI581">
        <v>3</v>
      </c>
      <c r="AL581">
        <v>202</v>
      </c>
      <c r="AM581">
        <v>160</v>
      </c>
      <c r="AO581" s="18">
        <f>250+19*AH581+D581*(23+(AL581-AM581)+AM581*(1-IF(AN581&gt;0,AN581,'Metric Summary'!$AG$2)))</f>
        <v>5065</v>
      </c>
      <c r="AP581">
        <f t="shared" si="100"/>
        <v>0</v>
      </c>
      <c r="AQ581">
        <f t="shared" si="101"/>
        <v>0</v>
      </c>
    </row>
    <row r="582" spans="1:43" x14ac:dyDescent="0.2">
      <c r="A582" t="s">
        <v>962</v>
      </c>
      <c r="B582" s="1" t="s">
        <v>960</v>
      </c>
      <c r="C582" t="s">
        <v>1034</v>
      </c>
      <c r="D582" s="15">
        <v>17</v>
      </c>
      <c r="E582" s="1" t="s">
        <v>1117</v>
      </c>
      <c r="F582" s="3">
        <f>'Metric Summary'!$C$55</f>
        <v>0</v>
      </c>
      <c r="G582" s="4">
        <f t="shared" si="96"/>
        <v>0</v>
      </c>
      <c r="H582" s="51">
        <f t="shared" si="97"/>
        <v>0</v>
      </c>
      <c r="I582" s="52">
        <f t="shared" si="98"/>
        <v>0</v>
      </c>
      <c r="J582" s="17">
        <f t="shared" si="99"/>
        <v>0</v>
      </c>
      <c r="K582" s="13">
        <f>J582*60*24*'Metric Summary'!$A$14</f>
        <v>0</v>
      </c>
      <c r="L582" s="52">
        <f>D582*F582*AJ582*AK582*'Metric Summary'!$A$15</f>
        <v>0</v>
      </c>
      <c r="M582" s="52">
        <f>D582*F582*AJ582*AK582*'Metric Summary'!$A$15*'Metric Summary'!$A$17</f>
        <v>0</v>
      </c>
      <c r="N582" s="13">
        <f>L582*24*'Metric Summary'!$A$16+M582*'Metric Summary'!$A$18</f>
        <v>0</v>
      </c>
      <c r="AE582" t="s">
        <v>1082</v>
      </c>
      <c r="AF582" t="s">
        <v>171</v>
      </c>
      <c r="AG582">
        <v>1</v>
      </c>
      <c r="AH582">
        <v>12</v>
      </c>
      <c r="AI582">
        <v>7</v>
      </c>
      <c r="AL582">
        <v>192</v>
      </c>
      <c r="AM582">
        <v>120</v>
      </c>
      <c r="AO582" s="18">
        <f>250+19*AH582+D582*(23+(AL582-AM582)+AM582*(1-IF(AN582&gt;0,AN582,'Metric Summary'!$AG$2)))</f>
        <v>2909</v>
      </c>
      <c r="AP582">
        <f t="shared" si="100"/>
        <v>0</v>
      </c>
      <c r="AQ582">
        <f t="shared" si="101"/>
        <v>0</v>
      </c>
    </row>
    <row r="583" spans="1:43" x14ac:dyDescent="0.2">
      <c r="A583" t="s">
        <v>962</v>
      </c>
      <c r="B583" s="1" t="s">
        <v>960</v>
      </c>
      <c r="C583" t="s">
        <v>1363</v>
      </c>
      <c r="D583" s="15">
        <v>17</v>
      </c>
      <c r="E583" s="1" t="s">
        <v>1117</v>
      </c>
      <c r="F583" s="3">
        <f>'Metric Summary'!$C$55</f>
        <v>0</v>
      </c>
      <c r="G583" s="4">
        <f t="shared" si="96"/>
        <v>0</v>
      </c>
      <c r="H583" s="51">
        <f t="shared" si="97"/>
        <v>0</v>
      </c>
      <c r="I583" s="52">
        <f t="shared" si="98"/>
        <v>0</v>
      </c>
      <c r="J583" s="17">
        <f t="shared" si="99"/>
        <v>0</v>
      </c>
      <c r="K583" s="13">
        <f>J583*60*24*'Metric Summary'!$A$14</f>
        <v>0</v>
      </c>
      <c r="L583" s="52">
        <f>D583*F583*AJ583*AK583*'Metric Summary'!$A$15</f>
        <v>0</v>
      </c>
      <c r="M583" s="52">
        <f>D583*F583*AJ583*AK583*'Metric Summary'!$A$15*'Metric Summary'!$A$17</f>
        <v>0</v>
      </c>
      <c r="N583" s="13">
        <f>L583*24*'Metric Summary'!$A$16+M583*'Metric Summary'!$A$18</f>
        <v>0</v>
      </c>
      <c r="AE583" t="s">
        <v>1368</v>
      </c>
      <c r="AF583" t="s">
        <v>171</v>
      </c>
      <c r="AG583">
        <v>5</v>
      </c>
      <c r="AH583">
        <v>5</v>
      </c>
      <c r="AI583">
        <v>1</v>
      </c>
      <c r="AL583">
        <v>204</v>
      </c>
      <c r="AM583">
        <v>192</v>
      </c>
      <c r="AO583" s="18">
        <f>250+19*AH583+D583*(23+(AL583-AM583)+AM583*(1-IF(AN583&gt;0,AN583,'Metric Summary'!$AG$2)))</f>
        <v>2245.6000000000004</v>
      </c>
      <c r="AP583">
        <f t="shared" si="100"/>
        <v>0</v>
      </c>
      <c r="AQ583">
        <f t="shared" si="101"/>
        <v>0</v>
      </c>
    </row>
    <row r="584" spans="1:43" x14ac:dyDescent="0.2">
      <c r="A584" t="s">
        <v>962</v>
      </c>
      <c r="B584" s="1" t="s">
        <v>960</v>
      </c>
      <c r="C584" t="s">
        <v>1035</v>
      </c>
      <c r="D584" s="15">
        <v>1</v>
      </c>
      <c r="E584" s="1" t="s">
        <v>222</v>
      </c>
      <c r="F584" s="3">
        <f>'Metric Summary'!$C$55</f>
        <v>0</v>
      </c>
      <c r="G584" s="4">
        <f t="shared" si="96"/>
        <v>0</v>
      </c>
      <c r="H584" s="51">
        <f t="shared" si="97"/>
        <v>0</v>
      </c>
      <c r="I584" s="52">
        <f t="shared" si="98"/>
        <v>0</v>
      </c>
      <c r="J584" s="17">
        <f t="shared" si="99"/>
        <v>0</v>
      </c>
      <c r="K584" s="13">
        <f>J584*60*24*'Metric Summary'!$A$14</f>
        <v>0</v>
      </c>
      <c r="L584" s="52">
        <f>D584*F584*AJ584*AK584*'Metric Summary'!$A$15</f>
        <v>0</v>
      </c>
      <c r="M584" s="52">
        <f>D584*F584*AJ584*AK584*'Metric Summary'!$A$15*'Metric Summary'!$A$17</f>
        <v>0</v>
      </c>
      <c r="N584" s="13">
        <f>L584*24*'Metric Summary'!$A$16+M584*'Metric Summary'!$A$18</f>
        <v>0</v>
      </c>
      <c r="AE584" t="s">
        <v>1083</v>
      </c>
      <c r="AF584" t="s">
        <v>171</v>
      </c>
      <c r="AG584">
        <v>5</v>
      </c>
      <c r="AH584">
        <v>24</v>
      </c>
      <c r="AI584">
        <v>7</v>
      </c>
      <c r="AL584">
        <v>575</v>
      </c>
      <c r="AM584">
        <v>428</v>
      </c>
      <c r="AO584" s="18">
        <f>250+19*AH584+D584*(23+(AL584-AM584)+AM584*(1-IF(AN584&gt;0,AN584,'Metric Summary'!$AG$2)))</f>
        <v>1047.2</v>
      </c>
      <c r="AP584">
        <f t="shared" si="100"/>
        <v>0</v>
      </c>
      <c r="AQ584">
        <f t="shared" si="101"/>
        <v>0</v>
      </c>
    </row>
    <row r="585" spans="1:43" x14ac:dyDescent="0.2">
      <c r="A585" t="s">
        <v>962</v>
      </c>
      <c r="B585" s="1" t="s">
        <v>960</v>
      </c>
      <c r="C585" t="s">
        <v>2170</v>
      </c>
      <c r="D585" s="15"/>
      <c r="E585" s="1"/>
      <c r="F585" s="3">
        <f>'Metric Summary'!$C$55</f>
        <v>0</v>
      </c>
      <c r="G585" s="4">
        <f t="shared" ref="G585" si="102">IF(F585&gt;0,D585*(AO585)/(AG585*60),0)</f>
        <v>0</v>
      </c>
      <c r="H585" s="51">
        <f t="shared" ref="H585" si="103">IF(F585&gt;0,D585/AG585,0)</f>
        <v>0</v>
      </c>
      <c r="I585" s="52">
        <f t="shared" ref="I585" si="104">F585*D585/AG585</f>
        <v>0</v>
      </c>
      <c r="J585" s="17">
        <f t="shared" ref="J585" si="105">I585*AI585</f>
        <v>0</v>
      </c>
      <c r="K585" s="13">
        <f>J585*60*24*'Metric Summary'!$A$14</f>
        <v>0</v>
      </c>
      <c r="L585" s="52">
        <f>D585*F585*AJ585*AK585*'Metric Summary'!$A$15</f>
        <v>0</v>
      </c>
      <c r="M585" s="52">
        <f>D585*F585*AJ585*AK585*'Metric Summary'!$A$15*'Metric Summary'!$A$17</f>
        <v>0</v>
      </c>
      <c r="N585" s="13">
        <f>L585*24*'Metric Summary'!$A$16+M585*'Metric Summary'!$A$18</f>
        <v>0</v>
      </c>
      <c r="AE585" t="s">
        <v>2169</v>
      </c>
      <c r="AF585" t="s">
        <v>171</v>
      </c>
      <c r="AG585">
        <v>5</v>
      </c>
      <c r="AH585">
        <v>10</v>
      </c>
      <c r="AI585">
        <v>7</v>
      </c>
      <c r="AL585">
        <v>162</v>
      </c>
      <c r="AM585">
        <v>101</v>
      </c>
      <c r="AO585" s="18">
        <f>250+19*AH585+D585*(23+(AL585-AM585)+AM585*(1-IF(AN585&gt;0,AN585,'Metric Summary'!$AG$2)))</f>
        <v>440</v>
      </c>
      <c r="AP585">
        <f t="shared" ref="AP585" si="106">F585*AI585*IF(D585&gt;0,1,0)</f>
        <v>0</v>
      </c>
      <c r="AQ585">
        <f t="shared" ref="AQ585" si="107">F585*AI585*D585</f>
        <v>0</v>
      </c>
    </row>
    <row r="586" spans="1:43" x14ac:dyDescent="0.2">
      <c r="A586" t="s">
        <v>962</v>
      </c>
      <c r="B586" s="1" t="s">
        <v>960</v>
      </c>
      <c r="C586" t="s">
        <v>1364</v>
      </c>
      <c r="D586" s="15"/>
      <c r="E586" s="1"/>
      <c r="F586" s="3">
        <f>'Metric Summary'!$C$55</f>
        <v>0</v>
      </c>
      <c r="G586" s="4">
        <f t="shared" si="96"/>
        <v>0</v>
      </c>
      <c r="H586" s="51">
        <f t="shared" si="97"/>
        <v>0</v>
      </c>
      <c r="I586" s="52">
        <f t="shared" si="98"/>
        <v>0</v>
      </c>
      <c r="J586" s="17">
        <f t="shared" si="99"/>
        <v>0</v>
      </c>
      <c r="K586" s="13">
        <f>J586*60*24*'Metric Summary'!$A$14</f>
        <v>0</v>
      </c>
      <c r="L586" s="52">
        <f>D586*F586*AJ586*AK586*'Metric Summary'!$A$15</f>
        <v>0</v>
      </c>
      <c r="M586" s="52">
        <f>D586*F586*AJ586*AK586*'Metric Summary'!$A$15*'Metric Summary'!$A$17</f>
        <v>0</v>
      </c>
      <c r="N586" s="13">
        <f>L586*24*'Metric Summary'!$A$16+M586*'Metric Summary'!$A$18</f>
        <v>0</v>
      </c>
      <c r="AE586" t="s">
        <v>1369</v>
      </c>
      <c r="AF586" t="s">
        <v>171</v>
      </c>
      <c r="AG586">
        <v>5</v>
      </c>
      <c r="AH586">
        <v>10</v>
      </c>
      <c r="AI586">
        <v>0</v>
      </c>
      <c r="AL586">
        <v>222</v>
      </c>
      <c r="AM586">
        <v>193</v>
      </c>
      <c r="AO586" s="18">
        <f>250+19*AH586+D586*(23+(AL586-AM586)+AM586*(1-IF(AN586&gt;0,AN586,'Metric Summary'!$AG$2)))</f>
        <v>440</v>
      </c>
      <c r="AP586">
        <f t="shared" si="100"/>
        <v>0</v>
      </c>
      <c r="AQ586">
        <f t="shared" si="101"/>
        <v>0</v>
      </c>
    </row>
    <row r="587" spans="1:43" x14ac:dyDescent="0.2">
      <c r="A587" t="s">
        <v>962</v>
      </c>
      <c r="B587" s="1" t="s">
        <v>960</v>
      </c>
      <c r="C587" t="s">
        <v>1036</v>
      </c>
      <c r="D587" s="15">
        <v>3</v>
      </c>
      <c r="E587" s="1" t="s">
        <v>496</v>
      </c>
      <c r="F587" s="3">
        <f>'Metric Summary'!$C$55</f>
        <v>0</v>
      </c>
      <c r="G587" s="4">
        <f t="shared" si="96"/>
        <v>0</v>
      </c>
      <c r="H587" s="51">
        <f t="shared" si="97"/>
        <v>0</v>
      </c>
      <c r="I587" s="52">
        <f t="shared" si="98"/>
        <v>0</v>
      </c>
      <c r="J587" s="17">
        <f t="shared" si="99"/>
        <v>0</v>
      </c>
      <c r="K587" s="13">
        <f>J587*60*24*'Metric Summary'!$A$14</f>
        <v>0</v>
      </c>
      <c r="L587" s="52">
        <f>D587*F587*AJ587*AK587*'Metric Summary'!$A$15</f>
        <v>0</v>
      </c>
      <c r="M587" s="52">
        <f>D587*F587*AJ587*AK587*'Metric Summary'!$A$15*'Metric Summary'!$A$17</f>
        <v>0</v>
      </c>
      <c r="N587" s="13">
        <f>L587*24*'Metric Summary'!$A$16+M587*'Metric Summary'!$A$18</f>
        <v>0</v>
      </c>
      <c r="AE587" t="s">
        <v>1084</v>
      </c>
      <c r="AF587" t="s">
        <v>171</v>
      </c>
      <c r="AG587">
        <v>1</v>
      </c>
      <c r="AH587">
        <v>6</v>
      </c>
      <c r="AI587">
        <v>1</v>
      </c>
      <c r="AL587">
        <v>121</v>
      </c>
      <c r="AM587">
        <v>64</v>
      </c>
      <c r="AO587" s="18">
        <f>250+19*AH587+D587*(23+(AL587-AM587)+AM587*(1-IF(AN587&gt;0,AN587,'Metric Summary'!$AG$2)))</f>
        <v>680.8</v>
      </c>
      <c r="AP587">
        <f t="shared" si="100"/>
        <v>0</v>
      </c>
      <c r="AQ587">
        <f t="shared" si="101"/>
        <v>0</v>
      </c>
    </row>
    <row r="588" spans="1:43" x14ac:dyDescent="0.2">
      <c r="A588" t="s">
        <v>962</v>
      </c>
      <c r="B588" s="1" t="s">
        <v>960</v>
      </c>
      <c r="C588" t="s">
        <v>1365</v>
      </c>
      <c r="D588" s="15"/>
      <c r="E588" s="1"/>
      <c r="F588" s="3">
        <f>'Metric Summary'!$C$55</f>
        <v>0</v>
      </c>
      <c r="G588" s="4">
        <f t="shared" si="96"/>
        <v>0</v>
      </c>
      <c r="H588" s="51">
        <f t="shared" si="97"/>
        <v>0</v>
      </c>
      <c r="I588" s="52">
        <f t="shared" si="98"/>
        <v>0</v>
      </c>
      <c r="J588" s="17">
        <f t="shared" si="99"/>
        <v>0</v>
      </c>
      <c r="K588" s="13">
        <f>J588*60*24*'Metric Summary'!$A$14</f>
        <v>0</v>
      </c>
      <c r="L588" s="52">
        <f>D588*F588*AJ588*AK588*'Metric Summary'!$A$15</f>
        <v>0</v>
      </c>
      <c r="M588" s="52">
        <f>D588*F588*AJ588*AK588*'Metric Summary'!$A$15*'Metric Summary'!$A$17</f>
        <v>0</v>
      </c>
      <c r="N588" s="13">
        <f>L588*24*'Metric Summary'!$A$16+M588*'Metric Summary'!$A$18</f>
        <v>0</v>
      </c>
      <c r="AE588" t="s">
        <v>1370</v>
      </c>
      <c r="AF588" t="s">
        <v>171</v>
      </c>
      <c r="AG588">
        <v>5</v>
      </c>
      <c r="AH588">
        <v>7</v>
      </c>
      <c r="AI588">
        <v>0</v>
      </c>
      <c r="AL588">
        <v>222</v>
      </c>
      <c r="AM588">
        <v>192</v>
      </c>
      <c r="AO588" s="18">
        <f>250+19*AH588+D588*(23+(AL588-AM588)+AM588*(1-IF(AN588&gt;0,AN588,'Metric Summary'!$AG$2)))</f>
        <v>383</v>
      </c>
      <c r="AP588">
        <f t="shared" si="100"/>
        <v>0</v>
      </c>
      <c r="AQ588">
        <f t="shared" si="101"/>
        <v>0</v>
      </c>
    </row>
    <row r="589" spans="1:43" x14ac:dyDescent="0.2">
      <c r="A589" t="s">
        <v>962</v>
      </c>
      <c r="B589" s="1" t="s">
        <v>960</v>
      </c>
      <c r="C589" t="s">
        <v>1366</v>
      </c>
      <c r="D589" s="15"/>
      <c r="E589" s="1"/>
      <c r="F589" s="3">
        <f>'Metric Summary'!$C$55</f>
        <v>0</v>
      </c>
      <c r="G589" s="4">
        <f t="shared" si="96"/>
        <v>0</v>
      </c>
      <c r="H589" s="51">
        <f t="shared" si="97"/>
        <v>0</v>
      </c>
      <c r="I589" s="52">
        <f t="shared" si="98"/>
        <v>0</v>
      </c>
      <c r="J589" s="17">
        <f t="shared" si="99"/>
        <v>0</v>
      </c>
      <c r="K589" s="13">
        <f>J589*60*24*'Metric Summary'!$A$14</f>
        <v>0</v>
      </c>
      <c r="L589" s="52">
        <f>D589*F589*AJ589*AK589*'Metric Summary'!$A$15</f>
        <v>0</v>
      </c>
      <c r="M589" s="52">
        <f>D589*F589*AJ589*AK589*'Metric Summary'!$A$15*'Metric Summary'!$A$17</f>
        <v>0</v>
      </c>
      <c r="N589" s="13">
        <f>L589*24*'Metric Summary'!$A$16+M589*'Metric Summary'!$A$18</f>
        <v>0</v>
      </c>
      <c r="AE589" t="s">
        <v>1371</v>
      </c>
      <c r="AF589" t="s">
        <v>171</v>
      </c>
      <c r="AG589">
        <v>5</v>
      </c>
      <c r="AH589">
        <v>7</v>
      </c>
      <c r="AI589">
        <v>4</v>
      </c>
      <c r="AL589">
        <v>110</v>
      </c>
      <c r="AM589">
        <v>84</v>
      </c>
      <c r="AO589" s="18">
        <f>250+19*AH589+D589*(23+(AL589-AM589)+AM589*(1-IF(AN589&gt;0,AN589,'Metric Summary'!$AG$2)))</f>
        <v>383</v>
      </c>
      <c r="AP589">
        <f t="shared" si="100"/>
        <v>0</v>
      </c>
      <c r="AQ589">
        <f t="shared" si="101"/>
        <v>0</v>
      </c>
    </row>
    <row r="590" spans="1:43" x14ac:dyDescent="0.2">
      <c r="A590" t="s">
        <v>962</v>
      </c>
      <c r="B590" s="1" t="s">
        <v>960</v>
      </c>
      <c r="C590" t="s">
        <v>1367</v>
      </c>
      <c r="D590" s="15"/>
      <c r="E590" s="1"/>
      <c r="F590" s="3">
        <f>'Metric Summary'!$C$55</f>
        <v>0</v>
      </c>
      <c r="G590" s="4">
        <f t="shared" si="96"/>
        <v>0</v>
      </c>
      <c r="H590" s="51">
        <f t="shared" si="97"/>
        <v>0</v>
      </c>
      <c r="I590" s="52">
        <f t="shared" si="98"/>
        <v>0</v>
      </c>
      <c r="J590" s="17">
        <f t="shared" si="99"/>
        <v>0</v>
      </c>
      <c r="K590" s="13">
        <f>J590*60*24*'Metric Summary'!$A$14</f>
        <v>0</v>
      </c>
      <c r="L590" s="52">
        <f>D590*F590*AJ590*AK590*'Metric Summary'!$A$15</f>
        <v>0</v>
      </c>
      <c r="M590" s="52">
        <f>D590*F590*AJ590*AK590*'Metric Summary'!$A$15*'Metric Summary'!$A$17</f>
        <v>0</v>
      </c>
      <c r="N590" s="13">
        <f>L590*24*'Metric Summary'!$A$16+M590*'Metric Summary'!$A$18</f>
        <v>0</v>
      </c>
      <c r="AE590" t="s">
        <v>1372</v>
      </c>
      <c r="AF590" t="s">
        <v>171</v>
      </c>
      <c r="AG590">
        <v>5</v>
      </c>
      <c r="AH590">
        <v>8</v>
      </c>
      <c r="AI590">
        <v>3</v>
      </c>
      <c r="AL590">
        <v>156</v>
      </c>
      <c r="AM590">
        <v>121</v>
      </c>
      <c r="AO590" s="18">
        <f>250+19*AH590+D590*(23+(AL590-AM590)+AM590*(1-IF(AN590&gt;0,AN590,'Metric Summary'!$AG$2)))</f>
        <v>402</v>
      </c>
      <c r="AP590">
        <f t="shared" si="100"/>
        <v>0</v>
      </c>
      <c r="AQ590">
        <f t="shared" si="101"/>
        <v>0</v>
      </c>
    </row>
    <row r="591" spans="1:43" x14ac:dyDescent="0.2">
      <c r="A591" t="s">
        <v>962</v>
      </c>
      <c r="B591" s="1" t="s">
        <v>960</v>
      </c>
      <c r="C591" t="s">
        <v>1037</v>
      </c>
      <c r="D591" s="15">
        <v>2</v>
      </c>
      <c r="E591" s="1" t="s">
        <v>1118</v>
      </c>
      <c r="F591" s="3">
        <f>'Metric Summary'!$C$55</f>
        <v>0</v>
      </c>
      <c r="G591" s="4">
        <f t="shared" si="96"/>
        <v>0</v>
      </c>
      <c r="H591" s="51">
        <f t="shared" si="97"/>
        <v>0</v>
      </c>
      <c r="I591" s="52">
        <f t="shared" si="98"/>
        <v>0</v>
      </c>
      <c r="J591" s="17">
        <f t="shared" si="99"/>
        <v>0</v>
      </c>
      <c r="K591" s="13">
        <f>J591*60*24*'Metric Summary'!$A$14</f>
        <v>0</v>
      </c>
      <c r="L591" s="52">
        <f>D591*F591*AJ591*AK591*'Metric Summary'!$A$15</f>
        <v>0</v>
      </c>
      <c r="M591" s="52">
        <f>D591*F591*AJ591*AK591*'Metric Summary'!$A$15*'Metric Summary'!$A$17</f>
        <v>0</v>
      </c>
      <c r="N591" s="13">
        <f>L591*24*'Metric Summary'!$A$16+M591*'Metric Summary'!$A$18</f>
        <v>0</v>
      </c>
      <c r="AE591" t="s">
        <v>1085</v>
      </c>
      <c r="AF591" t="s">
        <v>171</v>
      </c>
      <c r="AG591">
        <v>1</v>
      </c>
      <c r="AH591">
        <v>8</v>
      </c>
      <c r="AI591">
        <v>0</v>
      </c>
      <c r="AL591">
        <v>355</v>
      </c>
      <c r="AM591">
        <v>320</v>
      </c>
      <c r="AO591" s="18">
        <f>250+19*AH591+D591*(23+(AL591-AM591)+AM591*(1-IF(AN591&gt;0,AN591,'Metric Summary'!$AG$2)))</f>
        <v>774</v>
      </c>
      <c r="AP591">
        <f t="shared" si="100"/>
        <v>0</v>
      </c>
      <c r="AQ591">
        <f t="shared" si="101"/>
        <v>0</v>
      </c>
    </row>
    <row r="592" spans="1:43" x14ac:dyDescent="0.2">
      <c r="A592" t="s">
        <v>962</v>
      </c>
      <c r="B592" s="1" t="s">
        <v>960</v>
      </c>
      <c r="C592" t="s">
        <v>1038</v>
      </c>
      <c r="D592" s="15">
        <v>3</v>
      </c>
      <c r="E592" s="1" t="s">
        <v>1119</v>
      </c>
      <c r="F592" s="3">
        <f>'Metric Summary'!$C$55</f>
        <v>0</v>
      </c>
      <c r="G592" s="4">
        <f t="shared" si="96"/>
        <v>0</v>
      </c>
      <c r="H592" s="51">
        <f t="shared" si="97"/>
        <v>0</v>
      </c>
      <c r="I592" s="52">
        <f t="shared" si="98"/>
        <v>0</v>
      </c>
      <c r="J592" s="17">
        <f t="shared" si="99"/>
        <v>0</v>
      </c>
      <c r="K592" s="13">
        <f>J592*60*24*'Metric Summary'!$A$14</f>
        <v>0</v>
      </c>
      <c r="L592" s="52">
        <f>D592*F592*AJ592*AK592*'Metric Summary'!$A$15</f>
        <v>0</v>
      </c>
      <c r="M592" s="52">
        <f>D592*F592*AJ592*AK592*'Metric Summary'!$A$15*'Metric Summary'!$A$17</f>
        <v>0</v>
      </c>
      <c r="N592" s="13">
        <f>L592*24*'Metric Summary'!$A$16+M592*'Metric Summary'!$A$18</f>
        <v>0</v>
      </c>
      <c r="AE592" t="s">
        <v>1086</v>
      </c>
      <c r="AF592" t="s">
        <v>171</v>
      </c>
      <c r="AG592">
        <v>1</v>
      </c>
      <c r="AH592">
        <v>13</v>
      </c>
      <c r="AI592">
        <v>3</v>
      </c>
      <c r="AL592">
        <v>406</v>
      </c>
      <c r="AM592">
        <v>348</v>
      </c>
      <c r="AO592" s="18">
        <f>250+19*AH592+D592*(23+(AL592-AM592)+AM592*(1-IF(AN592&gt;0,AN592,'Metric Summary'!$AG$2)))</f>
        <v>1157.5999999999999</v>
      </c>
      <c r="AP592">
        <f t="shared" si="100"/>
        <v>0</v>
      </c>
      <c r="AQ592">
        <f t="shared" si="101"/>
        <v>0</v>
      </c>
    </row>
    <row r="593" spans="1:43" x14ac:dyDescent="0.2">
      <c r="A593" t="s">
        <v>962</v>
      </c>
      <c r="B593" s="1" t="s">
        <v>960</v>
      </c>
      <c r="C593" t="s">
        <v>1039</v>
      </c>
      <c r="D593" s="15">
        <v>16</v>
      </c>
      <c r="E593" s="1" t="s">
        <v>1120</v>
      </c>
      <c r="F593" s="3">
        <f>'Metric Summary'!$C$55</f>
        <v>0</v>
      </c>
      <c r="G593" s="4">
        <f t="shared" si="96"/>
        <v>0</v>
      </c>
      <c r="H593" s="51">
        <f t="shared" si="97"/>
        <v>0</v>
      </c>
      <c r="I593" s="52">
        <f t="shared" si="98"/>
        <v>0</v>
      </c>
      <c r="J593" s="17">
        <f t="shared" si="99"/>
        <v>0</v>
      </c>
      <c r="K593" s="13">
        <f>J593*60*24*'Metric Summary'!$A$14</f>
        <v>0</v>
      </c>
      <c r="L593" s="52">
        <f>D593*F593*AJ593*AK593*'Metric Summary'!$A$15</f>
        <v>0</v>
      </c>
      <c r="M593" s="52">
        <f>D593*F593*AJ593*AK593*'Metric Summary'!$A$15*'Metric Summary'!$A$17</f>
        <v>0</v>
      </c>
      <c r="N593" s="13">
        <f>L593*24*'Metric Summary'!$A$16+M593*'Metric Summary'!$A$18</f>
        <v>0</v>
      </c>
      <c r="AE593" t="s">
        <v>1087</v>
      </c>
      <c r="AF593" t="s">
        <v>171</v>
      </c>
      <c r="AG593">
        <v>1</v>
      </c>
      <c r="AH593">
        <v>20</v>
      </c>
      <c r="AI593">
        <v>13</v>
      </c>
      <c r="AL593">
        <v>181</v>
      </c>
      <c r="AM593">
        <v>84</v>
      </c>
      <c r="AO593" s="18">
        <f>250+19*AH593+D593*(23+(AL593-AM593)+AM593*(1-IF(AN593&gt;0,AN593,'Metric Summary'!$AG$2)))</f>
        <v>3087.6</v>
      </c>
      <c r="AP593">
        <f t="shared" si="100"/>
        <v>0</v>
      </c>
      <c r="AQ593">
        <f t="shared" si="101"/>
        <v>0</v>
      </c>
    </row>
    <row r="594" spans="1:43" x14ac:dyDescent="0.2">
      <c r="A594" t="s">
        <v>962</v>
      </c>
      <c r="B594" s="1" t="s">
        <v>960</v>
      </c>
      <c r="C594" t="s">
        <v>1040</v>
      </c>
      <c r="D594" s="74">
        <f>'Metric Summary'!D55</f>
        <v>50</v>
      </c>
      <c r="E594" s="1" t="s">
        <v>1121</v>
      </c>
      <c r="F594" s="3">
        <f>'Metric Summary'!$C$55</f>
        <v>0</v>
      </c>
      <c r="G594" s="4">
        <f t="shared" si="96"/>
        <v>0</v>
      </c>
      <c r="H594" s="51">
        <f t="shared" si="97"/>
        <v>0</v>
      </c>
      <c r="I594" s="52">
        <f t="shared" si="98"/>
        <v>0</v>
      </c>
      <c r="J594" s="17">
        <f t="shared" si="99"/>
        <v>0</v>
      </c>
      <c r="K594" s="13">
        <f>J594*60*24*'Metric Summary'!$A$14</f>
        <v>0</v>
      </c>
      <c r="L594" s="52">
        <f>D594*F594*AJ594*AK594*'Metric Summary'!$A$15</f>
        <v>0</v>
      </c>
      <c r="M594" s="52">
        <f>D594*F594*AJ594*AK594*'Metric Summary'!$A$15*'Metric Summary'!$A$17</f>
        <v>0</v>
      </c>
      <c r="N594" s="13">
        <f>L594*24*'Metric Summary'!$A$16+M594*'Metric Summary'!$A$18</f>
        <v>0</v>
      </c>
      <c r="AE594" t="s">
        <v>1088</v>
      </c>
      <c r="AF594" t="s">
        <v>171</v>
      </c>
      <c r="AG594">
        <v>1</v>
      </c>
      <c r="AH594">
        <v>11</v>
      </c>
      <c r="AI594">
        <v>5</v>
      </c>
      <c r="AL594">
        <v>139</v>
      </c>
      <c r="AM594">
        <v>96</v>
      </c>
      <c r="AO594" s="18">
        <f>250+19*AH594+D594*(23+(AL594-AM594)+AM594*(1-IF(AN594&gt;0,AN594,'Metric Summary'!$AG$2)))</f>
        <v>5679</v>
      </c>
      <c r="AP594">
        <f t="shared" si="100"/>
        <v>0</v>
      </c>
      <c r="AQ594">
        <f t="shared" si="101"/>
        <v>0</v>
      </c>
    </row>
    <row r="595" spans="1:43" x14ac:dyDescent="0.2">
      <c r="A595" t="s">
        <v>962</v>
      </c>
      <c r="B595" s="1" t="s">
        <v>960</v>
      </c>
      <c r="C595" t="s">
        <v>1041</v>
      </c>
      <c r="D595" s="15"/>
      <c r="E595" s="1" t="s">
        <v>1122</v>
      </c>
      <c r="F595" s="3">
        <f>'Metric Summary'!$C$55</f>
        <v>0</v>
      </c>
      <c r="G595" s="4">
        <f t="shared" si="96"/>
        <v>0</v>
      </c>
      <c r="H595" s="51">
        <f t="shared" si="97"/>
        <v>0</v>
      </c>
      <c r="I595" s="52">
        <f t="shared" si="98"/>
        <v>0</v>
      </c>
      <c r="J595" s="17">
        <f t="shared" si="99"/>
        <v>0</v>
      </c>
      <c r="K595" s="13">
        <f>J595*60*24*'Metric Summary'!$A$14</f>
        <v>0</v>
      </c>
      <c r="L595" s="52">
        <f>D595*F595*AJ595*AK595*'Metric Summary'!$A$15</f>
        <v>0</v>
      </c>
      <c r="M595" s="52">
        <f>D595*F595*AJ595*AK595*'Metric Summary'!$A$15*'Metric Summary'!$A$17</f>
        <v>0</v>
      </c>
      <c r="N595" s="13">
        <f>L595*24*'Metric Summary'!$A$16+M595*'Metric Summary'!$A$18</f>
        <v>0</v>
      </c>
      <c r="AE595" t="s">
        <v>1089</v>
      </c>
      <c r="AF595" t="s">
        <v>171</v>
      </c>
      <c r="AG595">
        <v>1</v>
      </c>
      <c r="AH595">
        <v>9</v>
      </c>
      <c r="AI595">
        <v>0</v>
      </c>
      <c r="AL595">
        <v>586</v>
      </c>
      <c r="AM595">
        <v>546</v>
      </c>
      <c r="AO595" s="18">
        <f>250+19*AH595+D595*(23+(AL595-AM595)+AM595*(1-IF(AN595&gt;0,AN595,'Metric Summary'!$AG$2)))</f>
        <v>421</v>
      </c>
      <c r="AP595">
        <f t="shared" si="100"/>
        <v>0</v>
      </c>
      <c r="AQ595">
        <f t="shared" si="101"/>
        <v>0</v>
      </c>
    </row>
    <row r="596" spans="1:43" x14ac:dyDescent="0.2">
      <c r="A596" t="s">
        <v>962</v>
      </c>
      <c r="B596" s="1" t="s">
        <v>960</v>
      </c>
      <c r="C596" t="s">
        <v>1042</v>
      </c>
      <c r="D596" s="15"/>
      <c r="E596" s="1" t="s">
        <v>1101</v>
      </c>
      <c r="F596" s="3">
        <f>'Metric Summary'!$C$55</f>
        <v>0</v>
      </c>
      <c r="G596" s="4">
        <f t="shared" si="96"/>
        <v>0</v>
      </c>
      <c r="H596" s="51">
        <f t="shared" si="97"/>
        <v>0</v>
      </c>
      <c r="I596" s="52">
        <f t="shared" si="98"/>
        <v>0</v>
      </c>
      <c r="J596" s="17">
        <f t="shared" si="99"/>
        <v>0</v>
      </c>
      <c r="K596" s="13">
        <f>J596*60*24*'Metric Summary'!$A$14</f>
        <v>0</v>
      </c>
      <c r="L596" s="52">
        <f>D596*F596*AJ596*AK596*'Metric Summary'!$A$15</f>
        <v>0</v>
      </c>
      <c r="M596" s="52">
        <f>D596*F596*AJ596*AK596*'Metric Summary'!$A$15*'Metric Summary'!$A$17</f>
        <v>0</v>
      </c>
      <c r="N596" s="13">
        <f>L596*24*'Metric Summary'!$A$16+M596*'Metric Summary'!$A$18</f>
        <v>0</v>
      </c>
      <c r="AE596" t="s">
        <v>1090</v>
      </c>
      <c r="AF596" t="s">
        <v>171</v>
      </c>
      <c r="AG596">
        <v>1</v>
      </c>
      <c r="AH596">
        <v>6</v>
      </c>
      <c r="AI596">
        <v>0</v>
      </c>
      <c r="AL596">
        <v>864</v>
      </c>
      <c r="AM596">
        <v>829</v>
      </c>
      <c r="AO596" s="18">
        <f>250+19*AH596+D596*(23+(AL596-AM596)+AM596*(1-IF(AN596&gt;0,AN596,'Metric Summary'!$AG$2)))</f>
        <v>364</v>
      </c>
      <c r="AP596">
        <f t="shared" si="100"/>
        <v>0</v>
      </c>
      <c r="AQ596">
        <f t="shared" si="101"/>
        <v>0</v>
      </c>
    </row>
    <row r="597" spans="1:43" x14ac:dyDescent="0.2">
      <c r="A597" t="s">
        <v>962</v>
      </c>
      <c r="B597" s="1" t="s">
        <v>960</v>
      </c>
      <c r="C597" t="s">
        <v>1043</v>
      </c>
      <c r="D597" s="15"/>
      <c r="E597" s="1" t="s">
        <v>1123</v>
      </c>
      <c r="F597" s="3">
        <f>'Metric Summary'!$C$55</f>
        <v>0</v>
      </c>
      <c r="G597" s="4">
        <f t="shared" si="96"/>
        <v>0</v>
      </c>
      <c r="H597" s="51">
        <f t="shared" si="97"/>
        <v>0</v>
      </c>
      <c r="I597" s="52">
        <f t="shared" si="98"/>
        <v>0</v>
      </c>
      <c r="J597" s="17">
        <f t="shared" si="99"/>
        <v>0</v>
      </c>
      <c r="K597" s="13">
        <f>J597*60*24*'Metric Summary'!$A$14</f>
        <v>0</v>
      </c>
      <c r="L597" s="52">
        <f>D597*F597*AJ597*AK597*'Metric Summary'!$A$15</f>
        <v>0</v>
      </c>
      <c r="M597" s="52">
        <f>D597*F597*AJ597*AK597*'Metric Summary'!$A$15*'Metric Summary'!$A$17</f>
        <v>0</v>
      </c>
      <c r="N597" s="13">
        <f>L597*24*'Metric Summary'!$A$16+M597*'Metric Summary'!$A$18</f>
        <v>0</v>
      </c>
      <c r="AE597" t="s">
        <v>1091</v>
      </c>
      <c r="AF597" t="s">
        <v>171</v>
      </c>
      <c r="AG597">
        <v>1</v>
      </c>
      <c r="AH597">
        <v>6</v>
      </c>
      <c r="AI597">
        <v>0</v>
      </c>
      <c r="AL597">
        <v>437</v>
      </c>
      <c r="AM597">
        <v>424</v>
      </c>
      <c r="AO597" s="18">
        <f>250+19*AH597+D597*(23+(AL597-AM597)+AM597*(1-IF(AN597&gt;0,AN597,'Metric Summary'!$AG$2)))</f>
        <v>364</v>
      </c>
      <c r="AP597">
        <f t="shared" si="100"/>
        <v>0</v>
      </c>
      <c r="AQ597">
        <f t="shared" si="101"/>
        <v>0</v>
      </c>
    </row>
    <row r="598" spans="1:43" x14ac:dyDescent="0.2">
      <c r="A598" t="s">
        <v>962</v>
      </c>
      <c r="B598" s="1" t="s">
        <v>960</v>
      </c>
      <c r="C598" t="s">
        <v>1044</v>
      </c>
      <c r="D598" s="15"/>
      <c r="E598" s="1" t="s">
        <v>1124</v>
      </c>
      <c r="F598" s="3">
        <f>'Metric Summary'!$C$55</f>
        <v>0</v>
      </c>
      <c r="G598" s="4">
        <f t="shared" si="96"/>
        <v>0</v>
      </c>
      <c r="H598" s="51">
        <f t="shared" si="97"/>
        <v>0</v>
      </c>
      <c r="I598" s="52">
        <f t="shared" si="98"/>
        <v>0</v>
      </c>
      <c r="J598" s="17">
        <f t="shared" si="99"/>
        <v>0</v>
      </c>
      <c r="K598" s="13">
        <f>J598*60*24*'Metric Summary'!$A$14</f>
        <v>0</v>
      </c>
      <c r="L598" s="52">
        <f>D598*F598*AJ598*AK598*'Metric Summary'!$A$15</f>
        <v>0</v>
      </c>
      <c r="M598" s="52">
        <f>D598*F598*AJ598*AK598*'Metric Summary'!$A$15*'Metric Summary'!$A$17</f>
        <v>0</v>
      </c>
      <c r="N598" s="13">
        <f>L598*24*'Metric Summary'!$A$16+M598*'Metric Summary'!$A$18</f>
        <v>0</v>
      </c>
      <c r="AE598" t="s">
        <v>1092</v>
      </c>
      <c r="AF598" t="s">
        <v>171</v>
      </c>
      <c r="AG598">
        <v>1</v>
      </c>
      <c r="AH598">
        <v>7</v>
      </c>
      <c r="AI598">
        <v>0</v>
      </c>
      <c r="AL598">
        <v>322</v>
      </c>
      <c r="AM598">
        <v>304</v>
      </c>
      <c r="AO598" s="18">
        <f>250+19*AH598+D598*(23+(AL598-AM598)+AM598*(1-IF(AN598&gt;0,AN598,'Metric Summary'!$AG$2)))</f>
        <v>383</v>
      </c>
      <c r="AP598">
        <f t="shared" si="100"/>
        <v>0</v>
      </c>
      <c r="AQ598">
        <f t="shared" si="101"/>
        <v>0</v>
      </c>
    </row>
    <row r="599" spans="1:43" x14ac:dyDescent="0.2">
      <c r="A599" t="s">
        <v>962</v>
      </c>
      <c r="B599" s="1" t="s">
        <v>960</v>
      </c>
      <c r="C599" t="s">
        <v>1045</v>
      </c>
      <c r="D599" s="15">
        <v>1</v>
      </c>
      <c r="E599" s="1" t="s">
        <v>1125</v>
      </c>
      <c r="F599" s="3">
        <f>'Metric Summary'!$C$55</f>
        <v>0</v>
      </c>
      <c r="G599" s="4">
        <f t="shared" si="96"/>
        <v>0</v>
      </c>
      <c r="H599" s="51">
        <f t="shared" si="97"/>
        <v>0</v>
      </c>
      <c r="I599" s="52">
        <f t="shared" si="98"/>
        <v>0</v>
      </c>
      <c r="J599" s="17">
        <f t="shared" si="99"/>
        <v>0</v>
      </c>
      <c r="K599" s="13">
        <f>J599*60*24*'Metric Summary'!$A$14</f>
        <v>0</v>
      </c>
      <c r="L599" s="52">
        <f>D599*F599*AJ599*AK599*'Metric Summary'!$A$15</f>
        <v>0</v>
      </c>
      <c r="M599" s="52">
        <f>D599*F599*AJ599*AK599*'Metric Summary'!$A$15*'Metric Summary'!$A$17</f>
        <v>0</v>
      </c>
      <c r="N599" s="13">
        <f>L599*24*'Metric Summary'!$A$16+M599*'Metric Summary'!$A$18</f>
        <v>0</v>
      </c>
      <c r="AE599" t="s">
        <v>1093</v>
      </c>
      <c r="AF599" t="s">
        <v>171</v>
      </c>
      <c r="AG599">
        <v>1</v>
      </c>
      <c r="AH599">
        <v>10</v>
      </c>
      <c r="AI599">
        <v>0</v>
      </c>
      <c r="AL599">
        <v>115</v>
      </c>
      <c r="AM599">
        <v>64</v>
      </c>
      <c r="AO599" s="18">
        <f>250+19*AH599+D599*(23+(AL599-AM599)+AM599*(1-IF(AN599&gt;0,AN599,'Metric Summary'!$AG$2)))</f>
        <v>539.6</v>
      </c>
      <c r="AP599">
        <f t="shared" si="100"/>
        <v>0</v>
      </c>
      <c r="AQ599">
        <f t="shared" si="101"/>
        <v>0</v>
      </c>
    </row>
    <row r="600" spans="1:43" x14ac:dyDescent="0.2">
      <c r="A600" t="s">
        <v>962</v>
      </c>
      <c r="B600" s="1" t="s">
        <v>960</v>
      </c>
      <c r="C600" t="s">
        <v>1046</v>
      </c>
      <c r="D600" s="15">
        <v>20</v>
      </c>
      <c r="E600" s="1" t="s">
        <v>1126</v>
      </c>
      <c r="F600" s="3">
        <f>'Metric Summary'!$C$55</f>
        <v>0</v>
      </c>
      <c r="G600" s="4">
        <f t="shared" si="96"/>
        <v>0</v>
      </c>
      <c r="H600" s="51">
        <f t="shared" si="97"/>
        <v>0</v>
      </c>
      <c r="I600" s="52">
        <f t="shared" si="98"/>
        <v>0</v>
      </c>
      <c r="J600" s="17">
        <f t="shared" si="99"/>
        <v>0</v>
      </c>
      <c r="K600" s="13">
        <f>J600*60*24*'Metric Summary'!$A$14</f>
        <v>0</v>
      </c>
      <c r="L600" s="52">
        <f>D600*F600*AJ600*AK600*'Metric Summary'!$A$15</f>
        <v>0</v>
      </c>
      <c r="M600" s="52">
        <f>D600*F600*AJ600*AK600*'Metric Summary'!$A$15*'Metric Summary'!$A$17</f>
        <v>0</v>
      </c>
      <c r="N600" s="13">
        <f>L600*24*'Metric Summary'!$A$16+M600*'Metric Summary'!$A$18</f>
        <v>0</v>
      </c>
      <c r="AE600" t="s">
        <v>1094</v>
      </c>
      <c r="AF600" t="s">
        <v>171</v>
      </c>
      <c r="AG600">
        <v>8</v>
      </c>
      <c r="AH600">
        <v>9</v>
      </c>
      <c r="AI600">
        <v>0</v>
      </c>
      <c r="AL600">
        <v>237</v>
      </c>
      <c r="AM600">
        <v>193</v>
      </c>
      <c r="AO600" s="18">
        <f>250+19*AH600+D600*(23+(AL600-AM600)+AM600*(1-IF(AN600&gt;0,AN600,'Metric Summary'!$AG$2)))</f>
        <v>3305</v>
      </c>
      <c r="AP600">
        <f t="shared" si="100"/>
        <v>0</v>
      </c>
      <c r="AQ600">
        <f t="shared" si="101"/>
        <v>0</v>
      </c>
    </row>
    <row r="601" spans="1:43" x14ac:dyDescent="0.2">
      <c r="A601" t="s">
        <v>962</v>
      </c>
      <c r="B601" s="1" t="s">
        <v>960</v>
      </c>
      <c r="C601" t="s">
        <v>1047</v>
      </c>
      <c r="D601" s="15">
        <v>3</v>
      </c>
      <c r="E601" s="1" t="s">
        <v>1127</v>
      </c>
      <c r="F601" s="3">
        <f>'Metric Summary'!$C$55</f>
        <v>0</v>
      </c>
      <c r="G601" s="4">
        <f t="shared" si="96"/>
        <v>0</v>
      </c>
      <c r="H601" s="51">
        <f t="shared" si="97"/>
        <v>0</v>
      </c>
      <c r="I601" s="52">
        <f t="shared" si="98"/>
        <v>0</v>
      </c>
      <c r="J601" s="17">
        <f t="shared" si="99"/>
        <v>0</v>
      </c>
      <c r="K601" s="13">
        <f>J601*60*24*'Metric Summary'!$A$14</f>
        <v>0</v>
      </c>
      <c r="L601" s="52">
        <f>D601*F601*AJ601*AK601*'Metric Summary'!$A$15</f>
        <v>0</v>
      </c>
      <c r="M601" s="52">
        <f>D601*F601*AJ601*AK601*'Metric Summary'!$A$15*'Metric Summary'!$A$17</f>
        <v>0</v>
      </c>
      <c r="N601" s="13">
        <f>L601*24*'Metric Summary'!$A$16+M601*'Metric Summary'!$A$18</f>
        <v>0</v>
      </c>
      <c r="AE601" t="s">
        <v>1095</v>
      </c>
      <c r="AF601" t="s">
        <v>171</v>
      </c>
      <c r="AG601">
        <v>8</v>
      </c>
      <c r="AH601">
        <v>9</v>
      </c>
      <c r="AI601">
        <v>0</v>
      </c>
      <c r="AL601">
        <v>237</v>
      </c>
      <c r="AM601">
        <v>193</v>
      </c>
      <c r="AO601" s="18">
        <f>250+19*AH601+D601*(23+(AL601-AM601)+AM601*(1-IF(AN601&gt;0,AN601,'Metric Summary'!$AG$2)))</f>
        <v>853.59999999999991</v>
      </c>
      <c r="AP601">
        <f t="shared" si="100"/>
        <v>0</v>
      </c>
      <c r="AQ601">
        <f t="shared" si="101"/>
        <v>0</v>
      </c>
    </row>
    <row r="602" spans="1:43" x14ac:dyDescent="0.2">
      <c r="A602" t="s">
        <v>962</v>
      </c>
      <c r="B602" s="1" t="s">
        <v>960</v>
      </c>
      <c r="C602" t="s">
        <v>1048</v>
      </c>
      <c r="D602" s="15">
        <v>1</v>
      </c>
      <c r="E602" s="1" t="s">
        <v>1128</v>
      </c>
      <c r="F602" s="3">
        <f>'Metric Summary'!$C$55</f>
        <v>0</v>
      </c>
      <c r="G602" s="4">
        <f t="shared" si="96"/>
        <v>0</v>
      </c>
      <c r="H602" s="51">
        <f t="shared" si="97"/>
        <v>0</v>
      </c>
      <c r="I602" s="52">
        <f t="shared" si="98"/>
        <v>0</v>
      </c>
      <c r="J602" s="17">
        <f t="shared" si="99"/>
        <v>0</v>
      </c>
      <c r="K602" s="13">
        <f>J602*60*24*'Metric Summary'!$A$14</f>
        <v>0</v>
      </c>
      <c r="L602" s="52">
        <f>D602*F602*AJ602*AK602*'Metric Summary'!$A$15</f>
        <v>0</v>
      </c>
      <c r="M602" s="52">
        <f>D602*F602*AJ602*AK602*'Metric Summary'!$A$15*'Metric Summary'!$A$17</f>
        <v>0</v>
      </c>
      <c r="N602" s="13">
        <f>L602*24*'Metric Summary'!$A$16+M602*'Metric Summary'!$A$18</f>
        <v>0</v>
      </c>
      <c r="AE602" t="s">
        <v>1096</v>
      </c>
      <c r="AF602" t="s">
        <v>171</v>
      </c>
      <c r="AG602">
        <v>8</v>
      </c>
      <c r="AH602">
        <v>5</v>
      </c>
      <c r="AI602">
        <v>0</v>
      </c>
      <c r="AL602">
        <v>108</v>
      </c>
      <c r="AM602">
        <v>88</v>
      </c>
      <c r="AO602" s="18">
        <f>250+19*AH602+D602*(23+(AL602-AM602)+AM602*(1-IF(AN602&gt;0,AN602,'Metric Summary'!$AG$2)))</f>
        <v>423.2</v>
      </c>
      <c r="AP602">
        <f t="shared" si="100"/>
        <v>0</v>
      </c>
      <c r="AQ602">
        <f t="shared" si="101"/>
        <v>0</v>
      </c>
    </row>
    <row r="603" spans="1:43" x14ac:dyDescent="0.2">
      <c r="A603" s="1" t="s">
        <v>1738</v>
      </c>
      <c r="B603" s="1" t="s">
        <v>1168</v>
      </c>
      <c r="C603" t="s">
        <v>1739</v>
      </c>
      <c r="D603" s="15">
        <v>1</v>
      </c>
      <c r="E603" s="1" t="s">
        <v>510</v>
      </c>
      <c r="F603" s="3">
        <f>'Metric Summary'!$C$49</f>
        <v>0</v>
      </c>
      <c r="G603" s="4">
        <f t="shared" si="96"/>
        <v>0</v>
      </c>
      <c r="H603" s="51">
        <f t="shared" si="97"/>
        <v>0</v>
      </c>
      <c r="I603" s="52">
        <f t="shared" si="98"/>
        <v>0</v>
      </c>
      <c r="J603" s="17">
        <f t="shared" si="99"/>
        <v>0</v>
      </c>
      <c r="K603" s="13">
        <f>J603*60*24*'Metric Summary'!$A$14</f>
        <v>0</v>
      </c>
      <c r="L603" s="52">
        <f>D603*F603*AJ603*AK603*'Metric Summary'!$A$15</f>
        <v>0</v>
      </c>
      <c r="M603" s="52">
        <f>D603*F603*AJ603*AK603*'Metric Summary'!$A$15*'Metric Summary'!$A$17</f>
        <v>0</v>
      </c>
      <c r="N603" s="13">
        <f>L603*24*'Metric Summary'!$A$16+M603*'Metric Summary'!$A$18</f>
        <v>0</v>
      </c>
      <c r="AE603" t="s">
        <v>1746</v>
      </c>
      <c r="AF603" t="s">
        <v>171</v>
      </c>
      <c r="AG603">
        <v>60</v>
      </c>
      <c r="AH603">
        <v>5</v>
      </c>
      <c r="AI603">
        <v>1</v>
      </c>
      <c r="AL603">
        <v>172</v>
      </c>
      <c r="AM603">
        <v>160</v>
      </c>
      <c r="AO603" s="18">
        <f>250+19*AH603+D603*(23+(AL603-AM603)+AM603*(1-IF(AN603&gt;0,AN603,'Metric Summary'!$AG$2)))</f>
        <v>444</v>
      </c>
      <c r="AP603">
        <f t="shared" si="100"/>
        <v>0</v>
      </c>
      <c r="AQ603">
        <f t="shared" si="101"/>
        <v>0</v>
      </c>
    </row>
    <row r="604" spans="1:43" x14ac:dyDescent="0.2">
      <c r="A604" s="1" t="s">
        <v>1738</v>
      </c>
      <c r="B604" s="1" t="s">
        <v>1168</v>
      </c>
      <c r="C604" t="s">
        <v>1740</v>
      </c>
      <c r="D604" s="15">
        <v>1</v>
      </c>
      <c r="E604" s="1" t="s">
        <v>539</v>
      </c>
      <c r="F604" s="3">
        <f>'Metric Summary'!$C$49</f>
        <v>0</v>
      </c>
      <c r="G604" s="4">
        <f t="shared" si="96"/>
        <v>0</v>
      </c>
      <c r="H604" s="51">
        <f t="shared" si="97"/>
        <v>0</v>
      </c>
      <c r="I604" s="52">
        <f t="shared" si="98"/>
        <v>0</v>
      </c>
      <c r="J604" s="17">
        <f t="shared" si="99"/>
        <v>0</v>
      </c>
      <c r="K604" s="13">
        <f>J604*60*24*'Metric Summary'!$A$14</f>
        <v>0</v>
      </c>
      <c r="L604" s="52">
        <f>D604*F604*AJ604*AK604*'Metric Summary'!$A$15</f>
        <v>0</v>
      </c>
      <c r="M604" s="52">
        <f>D604*F604*AJ604*AK604*'Metric Summary'!$A$15*'Metric Summary'!$A$17</f>
        <v>0</v>
      </c>
      <c r="N604" s="13">
        <f>L604*24*'Metric Summary'!$A$16+M604*'Metric Summary'!$A$18</f>
        <v>0</v>
      </c>
      <c r="AE604" t="s">
        <v>1747</v>
      </c>
      <c r="AF604" t="s">
        <v>171</v>
      </c>
      <c r="AG604">
        <v>1</v>
      </c>
      <c r="AH604">
        <v>3</v>
      </c>
      <c r="AI604">
        <v>0</v>
      </c>
      <c r="AL604">
        <v>355</v>
      </c>
      <c r="AM604">
        <v>352</v>
      </c>
      <c r="AO604" s="18">
        <f>250+19*AH604+D604*(23+(AL604-AM604)+AM604*(1-IF(AN604&gt;0,AN604,'Metric Summary'!$AG$2)))</f>
        <v>473.8</v>
      </c>
      <c r="AP604">
        <f t="shared" si="100"/>
        <v>0</v>
      </c>
      <c r="AQ604">
        <f t="shared" si="101"/>
        <v>0</v>
      </c>
    </row>
    <row r="605" spans="1:43" x14ac:dyDescent="0.2">
      <c r="A605" s="1" t="s">
        <v>1738</v>
      </c>
      <c r="B605" s="1" t="s">
        <v>1168</v>
      </c>
      <c r="C605" t="s">
        <v>1880</v>
      </c>
      <c r="D605" s="15">
        <v>1</v>
      </c>
      <c r="E605" s="1"/>
      <c r="F605" s="3">
        <f>'Metric Summary'!$C$49</f>
        <v>0</v>
      </c>
      <c r="G605" s="4">
        <f t="shared" si="96"/>
        <v>0</v>
      </c>
      <c r="H605" s="51">
        <f t="shared" si="97"/>
        <v>0</v>
      </c>
      <c r="I605" s="52">
        <f t="shared" si="98"/>
        <v>0</v>
      </c>
      <c r="J605" s="17">
        <f t="shared" si="99"/>
        <v>0</v>
      </c>
      <c r="K605" s="13">
        <f>J605*60*24*'Metric Summary'!$A$14</f>
        <v>0</v>
      </c>
      <c r="L605" s="52">
        <f>D605*F605*AJ605*AK605*'Metric Summary'!$A$15</f>
        <v>0</v>
      </c>
      <c r="M605" s="52">
        <f>D605*F605*AJ605*AK605*'Metric Summary'!$A$15*'Metric Summary'!$A$17</f>
        <v>0</v>
      </c>
      <c r="N605" s="13">
        <f>L605*24*'Metric Summary'!$A$16+M605*'Metric Summary'!$A$18</f>
        <v>0</v>
      </c>
      <c r="AE605" t="s">
        <v>2171</v>
      </c>
      <c r="AF605" t="s">
        <v>171</v>
      </c>
      <c r="AG605">
        <v>5</v>
      </c>
      <c r="AH605">
        <v>9</v>
      </c>
      <c r="AI605">
        <v>5</v>
      </c>
      <c r="AL605">
        <v>297</v>
      </c>
      <c r="AM605">
        <v>224</v>
      </c>
      <c r="AO605" s="18">
        <f>250+19*AH605+D605*(23+(AL605-AM605)+AM605*(1-IF(AN605&gt;0,AN605,'Metric Summary'!$AG$2)))</f>
        <v>606.6</v>
      </c>
      <c r="AP605">
        <f t="shared" si="100"/>
        <v>0</v>
      </c>
      <c r="AQ605">
        <f t="shared" si="101"/>
        <v>0</v>
      </c>
    </row>
    <row r="606" spans="1:43" x14ac:dyDescent="0.2">
      <c r="A606" s="1" t="s">
        <v>1738</v>
      </c>
      <c r="B606" s="1" t="s">
        <v>1168</v>
      </c>
      <c r="C606" t="s">
        <v>1881</v>
      </c>
      <c r="D606" s="15">
        <v>1</v>
      </c>
      <c r="E606" s="1"/>
      <c r="F606" s="3">
        <f>'Metric Summary'!$C$49</f>
        <v>0</v>
      </c>
      <c r="G606" s="4">
        <f t="shared" si="96"/>
        <v>0</v>
      </c>
      <c r="H606" s="51">
        <f t="shared" si="97"/>
        <v>0</v>
      </c>
      <c r="I606" s="52">
        <f t="shared" si="98"/>
        <v>0</v>
      </c>
      <c r="J606" s="17">
        <f t="shared" si="99"/>
        <v>0</v>
      </c>
      <c r="K606" s="13">
        <f>J606*60*24*'Metric Summary'!$A$14</f>
        <v>0</v>
      </c>
      <c r="L606" s="52">
        <f>D606*F606*AJ606*AK606*'Metric Summary'!$A$15</f>
        <v>0</v>
      </c>
      <c r="M606" s="52">
        <f>D606*F606*AJ606*AK606*'Metric Summary'!$A$15*'Metric Summary'!$A$17</f>
        <v>0</v>
      </c>
      <c r="N606" s="13">
        <f>L606*24*'Metric Summary'!$A$16+M606*'Metric Summary'!$A$18</f>
        <v>0</v>
      </c>
      <c r="AE606" t="s">
        <v>2172</v>
      </c>
      <c r="AF606" t="s">
        <v>171</v>
      </c>
      <c r="AG606">
        <v>5</v>
      </c>
      <c r="AH606">
        <v>2</v>
      </c>
      <c r="AI606">
        <v>1</v>
      </c>
      <c r="AL606">
        <v>50</v>
      </c>
      <c r="AM606">
        <v>32</v>
      </c>
      <c r="AO606" s="18">
        <f>250+19*AH606+D606*(23+(AL606-AM606)+AM606*(1-IF(AN606&gt;0,AN606,'Metric Summary'!$AG$2)))</f>
        <v>341.8</v>
      </c>
      <c r="AP606">
        <f t="shared" si="100"/>
        <v>0</v>
      </c>
      <c r="AQ606">
        <f t="shared" si="101"/>
        <v>0</v>
      </c>
    </row>
    <row r="607" spans="1:43" x14ac:dyDescent="0.2">
      <c r="A607" s="1" t="s">
        <v>1738</v>
      </c>
      <c r="B607" s="1" t="s">
        <v>1168</v>
      </c>
      <c r="C607" t="s">
        <v>1882</v>
      </c>
      <c r="D607" s="15">
        <v>1</v>
      </c>
      <c r="E607" s="1"/>
      <c r="F607" s="3">
        <f>'Metric Summary'!$C$49</f>
        <v>0</v>
      </c>
      <c r="G607" s="4">
        <f t="shared" si="96"/>
        <v>0</v>
      </c>
      <c r="H607" s="51">
        <f t="shared" si="97"/>
        <v>0</v>
      </c>
      <c r="I607" s="52">
        <f t="shared" si="98"/>
        <v>0</v>
      </c>
      <c r="J607" s="17">
        <f t="shared" si="99"/>
        <v>0</v>
      </c>
      <c r="K607" s="13">
        <f>J607*60*24*'Metric Summary'!$A$14</f>
        <v>0</v>
      </c>
      <c r="L607" s="52">
        <f>D607*F607*AJ607*AK607*'Metric Summary'!$A$15</f>
        <v>0</v>
      </c>
      <c r="M607" s="52">
        <f>D607*F607*AJ607*AK607*'Metric Summary'!$A$15*'Metric Summary'!$A$17</f>
        <v>0</v>
      </c>
      <c r="N607" s="13">
        <f>L607*24*'Metric Summary'!$A$16+M607*'Metric Summary'!$A$18</f>
        <v>0</v>
      </c>
      <c r="AE607" t="s">
        <v>2173</v>
      </c>
      <c r="AF607" t="s">
        <v>171</v>
      </c>
      <c r="AG607">
        <v>5</v>
      </c>
      <c r="AH607">
        <v>2</v>
      </c>
      <c r="AI607">
        <v>1</v>
      </c>
      <c r="AL607">
        <v>50</v>
      </c>
      <c r="AM607">
        <v>32</v>
      </c>
      <c r="AO607" s="18">
        <f>250+19*AH607+D607*(23+(AL607-AM607)+AM607*(1-IF(AN607&gt;0,AN607,'Metric Summary'!$AG$2)))</f>
        <v>341.8</v>
      </c>
      <c r="AP607">
        <f t="shared" si="100"/>
        <v>0</v>
      </c>
      <c r="AQ607">
        <f t="shared" si="101"/>
        <v>0</v>
      </c>
    </row>
    <row r="608" spans="1:43" x14ac:dyDescent="0.2">
      <c r="A608" s="1" t="s">
        <v>1738</v>
      </c>
      <c r="B608" s="1" t="s">
        <v>1168</v>
      </c>
      <c r="C608" t="s">
        <v>1883</v>
      </c>
      <c r="D608" s="15">
        <v>1</v>
      </c>
      <c r="E608" s="1"/>
      <c r="F608" s="3">
        <f>'Metric Summary'!$C$49</f>
        <v>0</v>
      </c>
      <c r="G608" s="4">
        <f t="shared" si="96"/>
        <v>0</v>
      </c>
      <c r="H608" s="51">
        <f t="shared" si="97"/>
        <v>0</v>
      </c>
      <c r="I608" s="52">
        <f t="shared" si="98"/>
        <v>0</v>
      </c>
      <c r="J608" s="17">
        <f t="shared" si="99"/>
        <v>0</v>
      </c>
      <c r="K608" s="13">
        <f>J608*60*24*'Metric Summary'!$A$14</f>
        <v>0</v>
      </c>
      <c r="L608" s="52">
        <f>D608*F608*AJ608*AK608*'Metric Summary'!$A$15</f>
        <v>0</v>
      </c>
      <c r="M608" s="52">
        <f>D608*F608*AJ608*AK608*'Metric Summary'!$A$15*'Metric Summary'!$A$17</f>
        <v>0</v>
      </c>
      <c r="N608" s="13">
        <f>L608*24*'Metric Summary'!$A$16+M608*'Metric Summary'!$A$18</f>
        <v>0</v>
      </c>
      <c r="AE608" t="s">
        <v>2174</v>
      </c>
      <c r="AF608" t="s">
        <v>171</v>
      </c>
      <c r="AG608">
        <v>5</v>
      </c>
      <c r="AH608">
        <v>30</v>
      </c>
      <c r="AI608">
        <v>22</v>
      </c>
      <c r="AL608">
        <v>406</v>
      </c>
      <c r="AM608">
        <v>224</v>
      </c>
      <c r="AO608" s="18">
        <f>250+19*AH608+D608*(23+(AL608-AM608)+AM608*(1-IF(AN608&gt;0,AN608,'Metric Summary'!$AG$2)))</f>
        <v>1114.5999999999999</v>
      </c>
      <c r="AP608">
        <f t="shared" si="100"/>
        <v>0</v>
      </c>
      <c r="AQ608">
        <f t="shared" si="101"/>
        <v>0</v>
      </c>
    </row>
    <row r="609" spans="1:43" x14ac:dyDescent="0.2">
      <c r="A609" s="1" t="s">
        <v>1738</v>
      </c>
      <c r="B609" s="1" t="s">
        <v>1168</v>
      </c>
      <c r="C609" t="s">
        <v>1884</v>
      </c>
      <c r="D609" s="15">
        <v>1</v>
      </c>
      <c r="E609" s="1"/>
      <c r="F609" s="3">
        <f>'Metric Summary'!$C$49</f>
        <v>0</v>
      </c>
      <c r="G609" s="4">
        <f t="shared" si="96"/>
        <v>0</v>
      </c>
      <c r="H609" s="51">
        <f t="shared" si="97"/>
        <v>0</v>
      </c>
      <c r="I609" s="52">
        <f t="shared" si="98"/>
        <v>0</v>
      </c>
      <c r="J609" s="17">
        <f t="shared" si="99"/>
        <v>0</v>
      </c>
      <c r="K609" s="13">
        <f>J609*60*24*'Metric Summary'!$A$14</f>
        <v>0</v>
      </c>
      <c r="L609" s="52">
        <f>D609*F609*AJ609*AK609*'Metric Summary'!$A$15</f>
        <v>0</v>
      </c>
      <c r="M609" s="52">
        <f>D609*F609*AJ609*AK609*'Metric Summary'!$A$15*'Metric Summary'!$A$17</f>
        <v>0</v>
      </c>
      <c r="N609" s="13">
        <f>L609*24*'Metric Summary'!$A$16+M609*'Metric Summary'!$A$18</f>
        <v>0</v>
      </c>
      <c r="AE609" t="s">
        <v>2175</v>
      </c>
      <c r="AF609" t="s">
        <v>171</v>
      </c>
      <c r="AG609">
        <v>5</v>
      </c>
      <c r="AH609">
        <v>25</v>
      </c>
      <c r="AI609">
        <v>1</v>
      </c>
      <c r="AL609">
        <v>3023</v>
      </c>
      <c r="AM609">
        <v>2865</v>
      </c>
      <c r="AO609" s="18">
        <f>250+19*AH609+D609*(23+(AL609-AM609)+AM609*(1-IF(AN609&gt;0,AN609,'Metric Summary'!$AG$2)))</f>
        <v>2052</v>
      </c>
      <c r="AP609">
        <f t="shared" si="100"/>
        <v>0</v>
      </c>
      <c r="AQ609">
        <f t="shared" si="101"/>
        <v>0</v>
      </c>
    </row>
    <row r="610" spans="1:43" x14ac:dyDescent="0.2">
      <c r="A610" s="1" t="s">
        <v>1738</v>
      </c>
      <c r="B610" s="1" t="s">
        <v>1168</v>
      </c>
      <c r="C610" t="s">
        <v>1741</v>
      </c>
      <c r="D610" s="15">
        <v>330</v>
      </c>
      <c r="E610" s="1" t="s">
        <v>1744</v>
      </c>
      <c r="F610" s="3">
        <f>'Metric Summary'!$C$49</f>
        <v>0</v>
      </c>
      <c r="G610" s="4">
        <f t="shared" si="96"/>
        <v>0</v>
      </c>
      <c r="H610" s="51">
        <f t="shared" si="97"/>
        <v>0</v>
      </c>
      <c r="I610" s="52">
        <f t="shared" si="98"/>
        <v>0</v>
      </c>
      <c r="J610" s="17">
        <f t="shared" si="99"/>
        <v>0</v>
      </c>
      <c r="K610" s="13">
        <f>J610*60*24*'Metric Summary'!$A$14</f>
        <v>0</v>
      </c>
      <c r="L610" s="52">
        <f>D610*F610*AJ610*AK610*'Metric Summary'!$A$15</f>
        <v>0</v>
      </c>
      <c r="M610" s="52">
        <f>D610*F610*AJ610*AK610*'Metric Summary'!$A$15*'Metric Summary'!$A$17</f>
        <v>0</v>
      </c>
      <c r="N610" s="13">
        <f>L610*24*'Metric Summary'!$A$16+M610*'Metric Summary'!$A$18</f>
        <v>0</v>
      </c>
      <c r="AE610" t="s">
        <v>1748</v>
      </c>
      <c r="AF610" t="s">
        <v>171</v>
      </c>
      <c r="AG610">
        <v>5</v>
      </c>
      <c r="AH610">
        <v>3</v>
      </c>
      <c r="AI610">
        <v>1</v>
      </c>
      <c r="AL610">
        <v>107</v>
      </c>
      <c r="AM610">
        <v>96</v>
      </c>
      <c r="AO610" s="18">
        <f>250+19*AH610+D610*(23+(AL610-AM610)+AM610*(1-IF(AN610&gt;0,AN610,'Metric Summary'!$AG$2)))</f>
        <v>24199.000000000004</v>
      </c>
      <c r="AP610">
        <f t="shared" si="100"/>
        <v>0</v>
      </c>
      <c r="AQ610">
        <f t="shared" si="101"/>
        <v>0</v>
      </c>
    </row>
    <row r="611" spans="1:43" x14ac:dyDescent="0.2">
      <c r="A611" s="1" t="s">
        <v>1738</v>
      </c>
      <c r="B611" s="1" t="s">
        <v>1168</v>
      </c>
      <c r="C611" t="s">
        <v>1885</v>
      </c>
      <c r="D611" s="15">
        <v>1</v>
      </c>
      <c r="E611" s="1"/>
      <c r="F611" s="3">
        <f>'Metric Summary'!$C$49</f>
        <v>0</v>
      </c>
      <c r="G611" s="4">
        <f t="shared" si="96"/>
        <v>0</v>
      </c>
      <c r="H611" s="51">
        <f t="shared" si="97"/>
        <v>0</v>
      </c>
      <c r="I611" s="52">
        <f t="shared" si="98"/>
        <v>0</v>
      </c>
      <c r="J611" s="17">
        <f t="shared" si="99"/>
        <v>0</v>
      </c>
      <c r="K611" s="13">
        <f>J611*60*24*'Metric Summary'!$A$14</f>
        <v>0</v>
      </c>
      <c r="L611" s="52">
        <f>D611*F611*AJ611*AK611*'Metric Summary'!$A$15</f>
        <v>0</v>
      </c>
      <c r="M611" s="52">
        <f>D611*F611*AJ611*AK611*'Metric Summary'!$A$15*'Metric Summary'!$A$17</f>
        <v>0</v>
      </c>
      <c r="N611" s="13">
        <f>L611*24*'Metric Summary'!$A$16+M611*'Metric Summary'!$A$18</f>
        <v>0</v>
      </c>
      <c r="AE611" t="s">
        <v>2176</v>
      </c>
      <c r="AF611" t="s">
        <v>170</v>
      </c>
      <c r="AG611">
        <v>5</v>
      </c>
      <c r="AH611">
        <v>4</v>
      </c>
      <c r="AI611">
        <v>3</v>
      </c>
      <c r="AL611">
        <v>56</v>
      </c>
      <c r="AM611">
        <v>32</v>
      </c>
      <c r="AO611" s="18">
        <f>250+19*AH611+D611*(23+(AL611-AM611)+AM611*(1-IF(AN611&gt;0,AN611,'Metric Summary'!$AG$2)))</f>
        <v>385.8</v>
      </c>
      <c r="AP611">
        <f t="shared" si="100"/>
        <v>0</v>
      </c>
      <c r="AQ611">
        <f t="shared" si="101"/>
        <v>0</v>
      </c>
    </row>
    <row r="612" spans="1:43" x14ac:dyDescent="0.2">
      <c r="A612" s="1" t="s">
        <v>1738</v>
      </c>
      <c r="B612" s="1" t="s">
        <v>1168</v>
      </c>
      <c r="C612" t="s">
        <v>1886</v>
      </c>
      <c r="D612" s="15">
        <v>1</v>
      </c>
      <c r="E612" s="1"/>
      <c r="F612" s="3">
        <f>'Metric Summary'!$C$49</f>
        <v>0</v>
      </c>
      <c r="G612" s="4">
        <f t="shared" si="96"/>
        <v>0</v>
      </c>
      <c r="H612" s="51">
        <f t="shared" si="97"/>
        <v>0</v>
      </c>
      <c r="I612" s="52">
        <f t="shared" si="98"/>
        <v>0</v>
      </c>
      <c r="J612" s="17">
        <f t="shared" si="99"/>
        <v>0</v>
      </c>
      <c r="K612" s="13">
        <f>J612*60*24*'Metric Summary'!$A$14</f>
        <v>0</v>
      </c>
      <c r="L612" s="52">
        <f>D612*F612*AJ612*AK612*'Metric Summary'!$A$15</f>
        <v>0</v>
      </c>
      <c r="M612" s="52">
        <f>D612*F612*AJ612*AK612*'Metric Summary'!$A$15*'Metric Summary'!$A$17</f>
        <v>0</v>
      </c>
      <c r="N612" s="13">
        <f>L612*24*'Metric Summary'!$A$16+M612*'Metric Summary'!$A$18</f>
        <v>0</v>
      </c>
      <c r="AE612" t="s">
        <v>2177</v>
      </c>
      <c r="AF612" t="s">
        <v>170</v>
      </c>
      <c r="AG612">
        <v>5</v>
      </c>
      <c r="AH612">
        <v>5</v>
      </c>
      <c r="AI612">
        <v>4</v>
      </c>
      <c r="AL612">
        <v>69</v>
      </c>
      <c r="AM612">
        <v>32</v>
      </c>
      <c r="AO612" s="18">
        <f>250+19*AH612+D612*(23+(AL612-AM612)+AM612*(1-IF(AN612&gt;0,AN612,'Metric Summary'!$AG$2)))</f>
        <v>417.8</v>
      </c>
      <c r="AP612">
        <f t="shared" si="100"/>
        <v>0</v>
      </c>
      <c r="AQ612">
        <f t="shared" si="101"/>
        <v>0</v>
      </c>
    </row>
    <row r="613" spans="1:43" x14ac:dyDescent="0.2">
      <c r="A613" s="1" t="s">
        <v>1738</v>
      </c>
      <c r="B613" s="1" t="s">
        <v>1168</v>
      </c>
      <c r="C613" t="s">
        <v>1887</v>
      </c>
      <c r="D613" s="15">
        <v>1</v>
      </c>
      <c r="E613" s="1"/>
      <c r="F613" s="3">
        <f>'Metric Summary'!$C$49</f>
        <v>0</v>
      </c>
      <c r="G613" s="4">
        <f t="shared" si="96"/>
        <v>0</v>
      </c>
      <c r="H613" s="51">
        <f t="shared" si="97"/>
        <v>0</v>
      </c>
      <c r="I613" s="52">
        <f t="shared" si="98"/>
        <v>0</v>
      </c>
      <c r="J613" s="17">
        <f t="shared" si="99"/>
        <v>0</v>
      </c>
      <c r="K613" s="13">
        <f>J613*60*24*'Metric Summary'!$A$14</f>
        <v>0</v>
      </c>
      <c r="L613" s="52">
        <f>D613*F613*AJ613*AK613*'Metric Summary'!$A$15</f>
        <v>0</v>
      </c>
      <c r="M613" s="52">
        <f>D613*F613*AJ613*AK613*'Metric Summary'!$A$15*'Metric Summary'!$A$17</f>
        <v>0</v>
      </c>
      <c r="N613" s="13">
        <f>L613*24*'Metric Summary'!$A$16+M613*'Metric Summary'!$A$18</f>
        <v>0</v>
      </c>
      <c r="AE613" t="s">
        <v>2178</v>
      </c>
      <c r="AF613" t="s">
        <v>171</v>
      </c>
      <c r="AG613">
        <v>5</v>
      </c>
      <c r="AH613">
        <v>2</v>
      </c>
      <c r="AI613">
        <v>1</v>
      </c>
      <c r="AL613">
        <v>38</v>
      </c>
      <c r="AM613">
        <v>32</v>
      </c>
      <c r="AO613" s="18">
        <f>250+19*AH613+D613*(23+(AL613-AM613)+AM613*(1-IF(AN613&gt;0,AN613,'Metric Summary'!$AG$2)))</f>
        <v>329.8</v>
      </c>
      <c r="AP613">
        <f t="shared" si="100"/>
        <v>0</v>
      </c>
      <c r="AQ613">
        <f t="shared" si="101"/>
        <v>0</v>
      </c>
    </row>
    <row r="614" spans="1:43" x14ac:dyDescent="0.2">
      <c r="A614" s="1" t="s">
        <v>1738</v>
      </c>
      <c r="B614" s="1" t="s">
        <v>1168</v>
      </c>
      <c r="C614" t="s">
        <v>1888</v>
      </c>
      <c r="D614" s="15">
        <v>1</v>
      </c>
      <c r="E614" s="1"/>
      <c r="F614" s="3">
        <f>'Metric Summary'!$C$49</f>
        <v>0</v>
      </c>
      <c r="G614" s="4">
        <f t="shared" si="96"/>
        <v>0</v>
      </c>
      <c r="H614" s="51">
        <f t="shared" si="97"/>
        <v>0</v>
      </c>
      <c r="I614" s="52">
        <f t="shared" si="98"/>
        <v>0</v>
      </c>
      <c r="J614" s="17">
        <f t="shared" si="99"/>
        <v>0</v>
      </c>
      <c r="K614" s="13">
        <f>J614*60*24*'Metric Summary'!$A$14</f>
        <v>0</v>
      </c>
      <c r="L614" s="52">
        <f>D614*F614*AJ614*AK614*'Metric Summary'!$A$15</f>
        <v>0</v>
      </c>
      <c r="M614" s="52">
        <f>D614*F614*AJ614*AK614*'Metric Summary'!$A$15*'Metric Summary'!$A$17</f>
        <v>0</v>
      </c>
      <c r="N614" s="13">
        <f>L614*24*'Metric Summary'!$A$16+M614*'Metric Summary'!$A$18</f>
        <v>0</v>
      </c>
      <c r="AE614" t="s">
        <v>2179</v>
      </c>
      <c r="AF614" t="s">
        <v>171</v>
      </c>
      <c r="AG614">
        <v>5</v>
      </c>
      <c r="AH614">
        <v>9</v>
      </c>
      <c r="AI614">
        <v>1</v>
      </c>
      <c r="AL614">
        <v>1305</v>
      </c>
      <c r="AM614">
        <v>1248</v>
      </c>
      <c r="AO614" s="18">
        <f>250+19*AH614+D614*(23+(AL614-AM614)+AM614*(1-IF(AN614&gt;0,AN614,'Metric Summary'!$AG$2)))</f>
        <v>1000.2</v>
      </c>
      <c r="AP614">
        <f t="shared" si="100"/>
        <v>0</v>
      </c>
      <c r="AQ614">
        <f t="shared" si="101"/>
        <v>0</v>
      </c>
    </row>
    <row r="615" spans="1:43" x14ac:dyDescent="0.2">
      <c r="A615" s="1" t="s">
        <v>1738</v>
      </c>
      <c r="B615" s="1" t="s">
        <v>1168</v>
      </c>
      <c r="C615" t="s">
        <v>1889</v>
      </c>
      <c r="D615" s="15">
        <v>1</v>
      </c>
      <c r="E615" s="1"/>
      <c r="F615" s="3">
        <f>'Metric Summary'!$C$49</f>
        <v>0</v>
      </c>
      <c r="G615" s="4">
        <f t="shared" si="96"/>
        <v>0</v>
      </c>
      <c r="H615" s="51">
        <f t="shared" si="97"/>
        <v>0</v>
      </c>
      <c r="I615" s="52">
        <f t="shared" si="98"/>
        <v>0</v>
      </c>
      <c r="J615" s="17">
        <f t="shared" si="99"/>
        <v>0</v>
      </c>
      <c r="K615" s="13">
        <f>J615*60*24*'Metric Summary'!$A$14</f>
        <v>0</v>
      </c>
      <c r="L615" s="52">
        <f>D615*F615*AJ615*AK615*'Metric Summary'!$A$15</f>
        <v>0</v>
      </c>
      <c r="M615" s="52">
        <f>D615*F615*AJ615*AK615*'Metric Summary'!$A$15*'Metric Summary'!$A$17</f>
        <v>0</v>
      </c>
      <c r="N615" s="13">
        <f>L615*24*'Metric Summary'!$A$16+M615*'Metric Summary'!$A$18</f>
        <v>0</v>
      </c>
      <c r="AE615" t="s">
        <v>2180</v>
      </c>
      <c r="AF615" t="s">
        <v>170</v>
      </c>
      <c r="AG615">
        <v>5</v>
      </c>
      <c r="AH615">
        <v>9</v>
      </c>
      <c r="AI615">
        <v>8</v>
      </c>
      <c r="AL615">
        <v>105</v>
      </c>
      <c r="AM615">
        <v>32</v>
      </c>
      <c r="AO615" s="18">
        <f>250+19*AH615+D615*(23+(AL615-AM615)+AM615*(1-IF(AN615&gt;0,AN615,'Metric Summary'!$AG$2)))</f>
        <v>529.79999999999995</v>
      </c>
      <c r="AP615">
        <f t="shared" si="100"/>
        <v>0</v>
      </c>
      <c r="AQ615">
        <f t="shared" si="101"/>
        <v>0</v>
      </c>
    </row>
    <row r="616" spans="1:43" x14ac:dyDescent="0.2">
      <c r="A616" s="1" t="s">
        <v>1738</v>
      </c>
      <c r="B616" s="1" t="s">
        <v>1168</v>
      </c>
      <c r="C616" t="s">
        <v>1742</v>
      </c>
      <c r="D616" s="15">
        <v>2</v>
      </c>
      <c r="E616" s="1" t="s">
        <v>1745</v>
      </c>
      <c r="F616" s="3">
        <f>'Metric Summary'!$C$49</f>
        <v>0</v>
      </c>
      <c r="G616" s="4">
        <f t="shared" si="96"/>
        <v>0</v>
      </c>
      <c r="H616" s="51">
        <f t="shared" si="97"/>
        <v>0</v>
      </c>
      <c r="I616" s="52">
        <f t="shared" si="98"/>
        <v>0</v>
      </c>
      <c r="J616" s="17">
        <f t="shared" si="99"/>
        <v>0</v>
      </c>
      <c r="K616" s="13">
        <f>J616*60*24*'Metric Summary'!$A$14</f>
        <v>0</v>
      </c>
      <c r="L616" s="52">
        <f>D616*F616*AJ616*AK616*'Metric Summary'!$A$15</f>
        <v>0</v>
      </c>
      <c r="M616" s="52">
        <f>D616*F616*AJ616*AK616*'Metric Summary'!$A$15*'Metric Summary'!$A$17</f>
        <v>0</v>
      </c>
      <c r="N616" s="13">
        <f>L616*24*'Metric Summary'!$A$16+M616*'Metric Summary'!$A$18</f>
        <v>0</v>
      </c>
      <c r="AE616" t="s">
        <v>1749</v>
      </c>
      <c r="AF616" t="s">
        <v>171</v>
      </c>
      <c r="AG616">
        <v>5</v>
      </c>
      <c r="AH616">
        <v>6</v>
      </c>
      <c r="AI616">
        <v>0</v>
      </c>
      <c r="AL616">
        <v>1190</v>
      </c>
      <c r="AM616">
        <v>1184</v>
      </c>
      <c r="AO616" s="18">
        <f>250+19*AH616+D616*(23+(AL616-AM616)+AM616*(1-IF(AN616&gt;0,AN616,'Metric Summary'!$AG$2)))</f>
        <v>1369.2</v>
      </c>
      <c r="AP616">
        <f t="shared" si="100"/>
        <v>0</v>
      </c>
      <c r="AQ616">
        <f t="shared" si="101"/>
        <v>0</v>
      </c>
    </row>
    <row r="617" spans="1:43" x14ac:dyDescent="0.2">
      <c r="A617" s="1" t="s">
        <v>1738</v>
      </c>
      <c r="B617" s="1" t="s">
        <v>1168</v>
      </c>
      <c r="C617" t="s">
        <v>1743</v>
      </c>
      <c r="D617" s="15">
        <v>1</v>
      </c>
      <c r="E617" s="1" t="s">
        <v>510</v>
      </c>
      <c r="F617" s="3">
        <f>'Metric Summary'!$C$49</f>
        <v>0</v>
      </c>
      <c r="G617" s="4">
        <f t="shared" si="96"/>
        <v>0</v>
      </c>
      <c r="H617" s="51">
        <f t="shared" si="97"/>
        <v>0</v>
      </c>
      <c r="I617" s="52">
        <f t="shared" si="98"/>
        <v>0</v>
      </c>
      <c r="J617" s="17">
        <f t="shared" si="99"/>
        <v>0</v>
      </c>
      <c r="K617" s="13">
        <f>J617*60*24*'Metric Summary'!$A$14</f>
        <v>0</v>
      </c>
      <c r="L617" s="52">
        <f>D617*F617*AJ617*AK617*'Metric Summary'!$A$15</f>
        <v>0</v>
      </c>
      <c r="M617" s="52">
        <f>D617*F617*AJ617*AK617*'Metric Summary'!$A$15*'Metric Summary'!$A$17</f>
        <v>0</v>
      </c>
      <c r="N617" s="13">
        <f>L617*24*'Metric Summary'!$A$16+M617*'Metric Summary'!$A$18</f>
        <v>0</v>
      </c>
      <c r="AE617" t="s">
        <v>1750</v>
      </c>
      <c r="AF617" t="s">
        <v>171</v>
      </c>
      <c r="AG617">
        <v>1</v>
      </c>
      <c r="AH617">
        <v>9</v>
      </c>
      <c r="AI617">
        <v>7</v>
      </c>
      <c r="AL617">
        <v>161</v>
      </c>
      <c r="AM617">
        <v>32</v>
      </c>
      <c r="AO617" s="18">
        <f>250+19*AH617+D617*(23+(AL617-AM617)+AM617*(1-IF(AN617&gt;0,AN617,'Metric Summary'!$AG$2)))</f>
        <v>585.79999999999995</v>
      </c>
      <c r="AP617">
        <f t="shared" si="100"/>
        <v>0</v>
      </c>
      <c r="AQ617">
        <f t="shared" si="101"/>
        <v>0</v>
      </c>
    </row>
    <row r="618" spans="1:43" x14ac:dyDescent="0.2">
      <c r="A618" s="1" t="s">
        <v>1738</v>
      </c>
      <c r="B618" s="1" t="s">
        <v>1168</v>
      </c>
      <c r="C618" t="s">
        <v>1890</v>
      </c>
      <c r="D618" s="15">
        <v>1</v>
      </c>
      <c r="E618" s="1" t="s">
        <v>1891</v>
      </c>
      <c r="F618" s="3">
        <f>'Metric Summary'!$C$49</f>
        <v>0</v>
      </c>
      <c r="G618" s="4">
        <f t="shared" ref="G618:G682" si="108">IF(F618&gt;0,D618*(AO618)/(AG618*60),0)</f>
        <v>0</v>
      </c>
      <c r="H618" s="51">
        <f t="shared" ref="H618:H682" si="109">IF(F618&gt;0,D618/AG618,0)</f>
        <v>0</v>
      </c>
      <c r="I618" s="52">
        <f t="shared" ref="I618:I682" si="110">F618*D618/AG618</f>
        <v>0</v>
      </c>
      <c r="J618" s="17">
        <f t="shared" ref="J618:J682" si="111">I618*AI618</f>
        <v>0</v>
      </c>
      <c r="K618" s="13">
        <f>J618*60*24*'Metric Summary'!$A$14</f>
        <v>0</v>
      </c>
      <c r="L618" s="52">
        <f>D618*F618*AJ618*AK618*'Metric Summary'!$A$15</f>
        <v>0</v>
      </c>
      <c r="M618" s="52">
        <f>D618*F618*AJ618*AK618*'Metric Summary'!$A$15*'Metric Summary'!$A$17</f>
        <v>0</v>
      </c>
      <c r="N618" s="13">
        <f>L618*24*'Metric Summary'!$A$16+M618*'Metric Summary'!$A$18</f>
        <v>0</v>
      </c>
      <c r="AE618" t="s">
        <v>2181</v>
      </c>
      <c r="AF618" t="s">
        <v>171</v>
      </c>
      <c r="AG618">
        <v>5</v>
      </c>
      <c r="AH618">
        <v>4</v>
      </c>
      <c r="AI618">
        <v>2</v>
      </c>
      <c r="AL618">
        <v>72</v>
      </c>
      <c r="AM618">
        <v>52</v>
      </c>
      <c r="AO618" s="18">
        <f>250+19*AH618+D618*(23+(AL618-AM618)+AM618*(1-IF(AN618&gt;0,AN618,'Metric Summary'!$AG$2)))</f>
        <v>389.8</v>
      </c>
      <c r="AP618">
        <f t="shared" ref="AP618:AP682" si="112">F618*AI618*IF(D618&gt;0,1,0)</f>
        <v>0</v>
      </c>
      <c r="AQ618">
        <f t="shared" ref="AQ618:AQ682" si="113">F618*AI618*D618</f>
        <v>0</v>
      </c>
    </row>
    <row r="619" spans="1:43" x14ac:dyDescent="0.2">
      <c r="A619" t="s">
        <v>1373</v>
      </c>
      <c r="B619" s="1" t="s">
        <v>1171</v>
      </c>
      <c r="C619" t="s">
        <v>1374</v>
      </c>
      <c r="D619" s="15"/>
      <c r="E619" s="1"/>
      <c r="F619" s="3">
        <f>'Metric Summary'!$C$56</f>
        <v>0</v>
      </c>
      <c r="G619" s="4">
        <f t="shared" si="108"/>
        <v>0</v>
      </c>
      <c r="H619" s="51">
        <f t="shared" si="109"/>
        <v>0</v>
      </c>
      <c r="I619" s="52">
        <f t="shared" si="110"/>
        <v>0</v>
      </c>
      <c r="J619" s="17">
        <f t="shared" si="111"/>
        <v>0</v>
      </c>
      <c r="K619" s="13">
        <f>J619*60*24*'Metric Summary'!$A$14</f>
        <v>0</v>
      </c>
      <c r="L619" s="52">
        <f>D619*F619*AJ619*AK619*'Metric Summary'!$A$15</f>
        <v>0</v>
      </c>
      <c r="M619" s="52">
        <f>D619*F619*AJ619*AK619*'Metric Summary'!$A$15*'Metric Summary'!$A$17</f>
        <v>0</v>
      </c>
      <c r="N619" s="13">
        <f>L619*24*'Metric Summary'!$A$16+M619*'Metric Summary'!$A$18</f>
        <v>0</v>
      </c>
      <c r="AE619" t="s">
        <v>1396</v>
      </c>
      <c r="AF619" t="s">
        <v>171</v>
      </c>
      <c r="AG619">
        <v>1</v>
      </c>
      <c r="AH619">
        <v>8</v>
      </c>
      <c r="AI619">
        <v>4</v>
      </c>
      <c r="AL619">
        <v>204</v>
      </c>
      <c r="AM619">
        <v>160</v>
      </c>
      <c r="AO619" s="18">
        <f>250+19*AH619+D619*(23+(AL619-AM619)+AM619*(1-IF(AN619&gt;0,AN619,'Metric Summary'!$AG$2)))</f>
        <v>402</v>
      </c>
      <c r="AP619">
        <f t="shared" si="112"/>
        <v>0</v>
      </c>
      <c r="AQ619">
        <f t="shared" si="113"/>
        <v>0</v>
      </c>
    </row>
    <row r="620" spans="1:43" x14ac:dyDescent="0.2">
      <c r="A620" t="s">
        <v>1373</v>
      </c>
      <c r="B620" s="1" t="s">
        <v>1171</v>
      </c>
      <c r="C620" t="s">
        <v>1375</v>
      </c>
      <c r="D620" s="15"/>
      <c r="E620" s="1"/>
      <c r="F620" s="3">
        <f>'Metric Summary'!$C$56</f>
        <v>0</v>
      </c>
      <c r="G620" s="4">
        <f t="shared" si="108"/>
        <v>0</v>
      </c>
      <c r="H620" s="51">
        <f t="shared" si="109"/>
        <v>0</v>
      </c>
      <c r="I620" s="52">
        <f t="shared" si="110"/>
        <v>0</v>
      </c>
      <c r="J620" s="17">
        <f t="shared" si="111"/>
        <v>0</v>
      </c>
      <c r="K620" s="13">
        <f>J620*60*24*'Metric Summary'!$A$14</f>
        <v>0</v>
      </c>
      <c r="L620" s="52">
        <f>D620*F620*AJ620*AK620*'Metric Summary'!$A$15</f>
        <v>0</v>
      </c>
      <c r="M620" s="52">
        <f>D620*F620*AJ620*AK620*'Metric Summary'!$A$15*'Metric Summary'!$A$17</f>
        <v>0</v>
      </c>
      <c r="N620" s="13">
        <f>L620*24*'Metric Summary'!$A$16+M620*'Metric Summary'!$A$18</f>
        <v>0</v>
      </c>
      <c r="AE620" t="s">
        <v>1397</v>
      </c>
      <c r="AF620" t="s">
        <v>171</v>
      </c>
      <c r="AG620">
        <v>1</v>
      </c>
      <c r="AH620">
        <v>11</v>
      </c>
      <c r="AI620">
        <v>4</v>
      </c>
      <c r="AL620">
        <v>399</v>
      </c>
      <c r="AM620">
        <v>352</v>
      </c>
      <c r="AO620" s="18">
        <f>250+19*AH620+D620*(23+(AL620-AM620)+AM620*(1-IF(AN620&gt;0,AN620,'Metric Summary'!$AG$2)))</f>
        <v>459</v>
      </c>
      <c r="AP620">
        <f t="shared" si="112"/>
        <v>0</v>
      </c>
      <c r="AQ620">
        <f t="shared" si="113"/>
        <v>0</v>
      </c>
    </row>
    <row r="621" spans="1:43" x14ac:dyDescent="0.2">
      <c r="A621" t="s">
        <v>1373</v>
      </c>
      <c r="B621" s="1" t="s">
        <v>1171</v>
      </c>
      <c r="C621" t="s">
        <v>1376</v>
      </c>
      <c r="D621" s="15">
        <v>10</v>
      </c>
      <c r="E621" s="82" t="s">
        <v>1785</v>
      </c>
      <c r="F621" s="3">
        <f>'Metric Summary'!$C$56</f>
        <v>0</v>
      </c>
      <c r="G621" s="4">
        <f t="shared" si="108"/>
        <v>0</v>
      </c>
      <c r="H621" s="51">
        <f t="shared" si="109"/>
        <v>0</v>
      </c>
      <c r="I621" s="52">
        <f t="shared" si="110"/>
        <v>0</v>
      </c>
      <c r="J621" s="17">
        <f t="shared" si="111"/>
        <v>0</v>
      </c>
      <c r="K621" s="13">
        <f>J621*60*24*'Metric Summary'!$A$14</f>
        <v>0</v>
      </c>
      <c r="L621" s="52">
        <f>D621*F621*AJ621*AK621*'Metric Summary'!$A$15</f>
        <v>0</v>
      </c>
      <c r="M621" s="52">
        <f>D621*F621*AJ621*AK621*'Metric Summary'!$A$15*'Metric Summary'!$A$17</f>
        <v>0</v>
      </c>
      <c r="N621" s="13">
        <f>L621*24*'Metric Summary'!$A$16+M621*'Metric Summary'!$A$18</f>
        <v>0</v>
      </c>
      <c r="AE621" t="s">
        <v>1398</v>
      </c>
      <c r="AF621" t="s">
        <v>171</v>
      </c>
      <c r="AG621">
        <v>1</v>
      </c>
      <c r="AH621">
        <v>8</v>
      </c>
      <c r="AI621">
        <v>0</v>
      </c>
      <c r="AL621">
        <v>1592</v>
      </c>
      <c r="AM621">
        <v>1568</v>
      </c>
      <c r="AO621" s="18">
        <f>250+19*AH621+D621*(23+(AL621-AM621)+AM621*(1-IF(AN621&gt;0,AN621,'Metric Summary'!$AG$2)))</f>
        <v>7144</v>
      </c>
      <c r="AP621">
        <f t="shared" si="112"/>
        <v>0</v>
      </c>
      <c r="AQ621">
        <f t="shared" si="113"/>
        <v>0</v>
      </c>
    </row>
    <row r="622" spans="1:43" x14ac:dyDescent="0.2">
      <c r="A622" t="s">
        <v>1373</v>
      </c>
      <c r="B622" s="1" t="s">
        <v>1171</v>
      </c>
      <c r="C622" t="s">
        <v>1377</v>
      </c>
      <c r="D622" s="15">
        <v>1</v>
      </c>
      <c r="E622" s="7" t="s">
        <v>1786</v>
      </c>
      <c r="F622" s="3">
        <f>'Metric Summary'!$C$56</f>
        <v>0</v>
      </c>
      <c r="G622" s="4">
        <f t="shared" si="108"/>
        <v>0</v>
      </c>
      <c r="H622" s="51">
        <f t="shared" si="109"/>
        <v>0</v>
      </c>
      <c r="I622" s="52">
        <f t="shared" si="110"/>
        <v>0</v>
      </c>
      <c r="J622" s="17">
        <f t="shared" si="111"/>
        <v>0</v>
      </c>
      <c r="K622" s="13">
        <f>J622*60*24*'Metric Summary'!$A$14</f>
        <v>0</v>
      </c>
      <c r="L622" s="52">
        <f>D622*F622*AJ622*AK622*'Metric Summary'!$A$15</f>
        <v>0</v>
      </c>
      <c r="M622" s="52">
        <f>D622*F622*AJ622*AK622*'Metric Summary'!$A$15*'Metric Summary'!$A$17</f>
        <v>0</v>
      </c>
      <c r="N622" s="13">
        <f>L622*24*'Metric Summary'!$A$16+M622*'Metric Summary'!$A$18</f>
        <v>0</v>
      </c>
      <c r="AE622" t="s">
        <v>1399</v>
      </c>
      <c r="AF622" t="s">
        <v>171</v>
      </c>
      <c r="AG622">
        <v>1</v>
      </c>
      <c r="AH622">
        <v>4</v>
      </c>
      <c r="AI622">
        <v>1</v>
      </c>
      <c r="AL622">
        <v>312</v>
      </c>
      <c r="AM622">
        <v>288</v>
      </c>
      <c r="AO622" s="18">
        <f>250+19*AH622+D622*(23+(AL622-AM622)+AM622*(1-IF(AN622&gt;0,AN622,'Metric Summary'!$AG$2)))</f>
        <v>488.2</v>
      </c>
      <c r="AP622">
        <f t="shared" si="112"/>
        <v>0</v>
      </c>
      <c r="AQ622">
        <f t="shared" si="113"/>
        <v>0</v>
      </c>
    </row>
    <row r="623" spans="1:43" x14ac:dyDescent="0.2">
      <c r="A623" t="s">
        <v>1373</v>
      </c>
      <c r="B623" s="1" t="s">
        <v>1171</v>
      </c>
      <c r="C623" t="s">
        <v>1378</v>
      </c>
      <c r="D623" s="15">
        <v>1</v>
      </c>
      <c r="E623" s="7" t="s">
        <v>1787</v>
      </c>
      <c r="F623" s="3">
        <f>'Metric Summary'!$C$56</f>
        <v>0</v>
      </c>
      <c r="G623" s="4">
        <f t="shared" si="108"/>
        <v>0</v>
      </c>
      <c r="H623" s="51">
        <f t="shared" si="109"/>
        <v>0</v>
      </c>
      <c r="I623" s="52">
        <f t="shared" si="110"/>
        <v>0</v>
      </c>
      <c r="J623" s="17">
        <f t="shared" si="111"/>
        <v>0</v>
      </c>
      <c r="K623" s="13">
        <f>J623*60*24*'Metric Summary'!$A$14</f>
        <v>0</v>
      </c>
      <c r="L623" s="52">
        <f>D623*F623*AJ623*AK623*'Metric Summary'!$A$15</f>
        <v>0</v>
      </c>
      <c r="M623" s="52">
        <f>D623*F623*AJ623*AK623*'Metric Summary'!$A$15*'Metric Summary'!$A$17</f>
        <v>0</v>
      </c>
      <c r="N623" s="13">
        <f>L623*24*'Metric Summary'!$A$16+M623*'Metric Summary'!$A$18</f>
        <v>0</v>
      </c>
      <c r="AE623" t="s">
        <v>1400</v>
      </c>
      <c r="AF623" t="s">
        <v>171</v>
      </c>
      <c r="AG623">
        <v>1</v>
      </c>
      <c r="AH623">
        <v>9</v>
      </c>
      <c r="AI623">
        <v>0</v>
      </c>
      <c r="AL623">
        <v>1849</v>
      </c>
      <c r="AM623">
        <v>1824</v>
      </c>
      <c r="AO623" s="18">
        <f>250+19*AH623+D623*(23+(AL623-AM623)+AM623*(1-IF(AN623&gt;0,AN623,'Metric Summary'!$AG$2)))</f>
        <v>1198.5999999999999</v>
      </c>
      <c r="AP623">
        <f t="shared" si="112"/>
        <v>0</v>
      </c>
      <c r="AQ623">
        <f t="shared" si="113"/>
        <v>0</v>
      </c>
    </row>
    <row r="624" spans="1:43" x14ac:dyDescent="0.2">
      <c r="A624" t="s">
        <v>1373</v>
      </c>
      <c r="B624" s="1" t="s">
        <v>1171</v>
      </c>
      <c r="C624" t="s">
        <v>1379</v>
      </c>
      <c r="D624" s="15">
        <v>1</v>
      </c>
      <c r="E624" s="7" t="s">
        <v>1788</v>
      </c>
      <c r="F624" s="3">
        <f>'Metric Summary'!$C$56</f>
        <v>0</v>
      </c>
      <c r="G624" s="4">
        <f t="shared" si="108"/>
        <v>0</v>
      </c>
      <c r="H624" s="51">
        <f t="shared" si="109"/>
        <v>0</v>
      </c>
      <c r="I624" s="52">
        <f t="shared" si="110"/>
        <v>0</v>
      </c>
      <c r="J624" s="17">
        <f t="shared" si="111"/>
        <v>0</v>
      </c>
      <c r="K624" s="13">
        <f>J624*60*24*'Metric Summary'!$A$14</f>
        <v>0</v>
      </c>
      <c r="L624" s="52">
        <f>D624*F624*AJ624*AK624*'Metric Summary'!$A$15</f>
        <v>0</v>
      </c>
      <c r="M624" s="52">
        <f>D624*F624*AJ624*AK624*'Metric Summary'!$A$15*'Metric Summary'!$A$17</f>
        <v>0</v>
      </c>
      <c r="N624" s="13">
        <f>L624*24*'Metric Summary'!$A$16+M624*'Metric Summary'!$A$18</f>
        <v>0</v>
      </c>
      <c r="AE624" t="s">
        <v>1401</v>
      </c>
      <c r="AF624" t="s">
        <v>171</v>
      </c>
      <c r="AG624">
        <v>1</v>
      </c>
      <c r="AH624">
        <v>23</v>
      </c>
      <c r="AI624">
        <v>3</v>
      </c>
      <c r="AL624">
        <v>1235</v>
      </c>
      <c r="AM624">
        <v>1172</v>
      </c>
      <c r="AO624" s="18">
        <f>250+19*AH624+D624*(23+(AL624-AM624)+AM624*(1-IF(AN624&gt;0,AN624,'Metric Summary'!$AG$2)))</f>
        <v>1241.8</v>
      </c>
      <c r="AP624">
        <f t="shared" si="112"/>
        <v>0</v>
      </c>
      <c r="AQ624">
        <f t="shared" si="113"/>
        <v>0</v>
      </c>
    </row>
    <row r="625" spans="1:43" ht="38.25" x14ac:dyDescent="0.2">
      <c r="A625" t="s">
        <v>1373</v>
      </c>
      <c r="B625" s="1" t="s">
        <v>1171</v>
      </c>
      <c r="C625" t="s">
        <v>1380</v>
      </c>
      <c r="D625" s="15">
        <v>10</v>
      </c>
      <c r="E625" s="82" t="s">
        <v>1789</v>
      </c>
      <c r="F625" s="3">
        <f>'Metric Summary'!$C$56</f>
        <v>0</v>
      </c>
      <c r="G625" s="4">
        <f t="shared" si="108"/>
        <v>0</v>
      </c>
      <c r="H625" s="51">
        <f t="shared" si="109"/>
        <v>0</v>
      </c>
      <c r="I625" s="52">
        <f t="shared" si="110"/>
        <v>0</v>
      </c>
      <c r="J625" s="17">
        <f t="shared" si="111"/>
        <v>0</v>
      </c>
      <c r="K625" s="13">
        <f>J625*60*24*'Metric Summary'!$A$14</f>
        <v>0</v>
      </c>
      <c r="L625" s="52">
        <f>D625*F625*AJ625*AK625*'Metric Summary'!$A$15</f>
        <v>0</v>
      </c>
      <c r="M625" s="52">
        <f>D625*F625*AJ625*AK625*'Metric Summary'!$A$15*'Metric Summary'!$A$17</f>
        <v>0</v>
      </c>
      <c r="N625" s="13">
        <f>L625*24*'Metric Summary'!$A$16+M625*'Metric Summary'!$A$18</f>
        <v>0</v>
      </c>
      <c r="AE625" t="s">
        <v>1402</v>
      </c>
      <c r="AF625" t="s">
        <v>171</v>
      </c>
      <c r="AG625">
        <v>1</v>
      </c>
      <c r="AH625">
        <v>20</v>
      </c>
      <c r="AI625">
        <v>1</v>
      </c>
      <c r="AL625">
        <v>984</v>
      </c>
      <c r="AM625">
        <v>928</v>
      </c>
      <c r="AO625" s="18">
        <f>250+19*AH625+D625*(23+(AL625-AM625)+AM625*(1-IF(AN625&gt;0,AN625,'Metric Summary'!$AG$2)))</f>
        <v>5132</v>
      </c>
      <c r="AP625">
        <f t="shared" si="112"/>
        <v>0</v>
      </c>
      <c r="AQ625">
        <f t="shared" si="113"/>
        <v>0</v>
      </c>
    </row>
    <row r="626" spans="1:43" x14ac:dyDescent="0.2">
      <c r="A626" t="s">
        <v>1373</v>
      </c>
      <c r="B626" s="1" t="s">
        <v>1171</v>
      </c>
      <c r="C626" t="s">
        <v>1381</v>
      </c>
      <c r="D626" s="15">
        <v>1</v>
      </c>
      <c r="E626" s="7" t="s">
        <v>1790</v>
      </c>
      <c r="F626" s="3">
        <f>'Metric Summary'!$C$56</f>
        <v>0</v>
      </c>
      <c r="G626" s="4">
        <f t="shared" si="108"/>
        <v>0</v>
      </c>
      <c r="H626" s="51">
        <f t="shared" si="109"/>
        <v>0</v>
      </c>
      <c r="I626" s="52">
        <f t="shared" si="110"/>
        <v>0</v>
      </c>
      <c r="J626" s="17">
        <f t="shared" si="111"/>
        <v>0</v>
      </c>
      <c r="K626" s="13">
        <f>J626*60*24*'Metric Summary'!$A$14</f>
        <v>0</v>
      </c>
      <c r="L626" s="52">
        <f>D626*F626*AJ626*AK626*'Metric Summary'!$A$15</f>
        <v>0</v>
      </c>
      <c r="M626" s="52">
        <f>D626*F626*AJ626*AK626*'Metric Summary'!$A$15*'Metric Summary'!$A$17</f>
        <v>0</v>
      </c>
      <c r="N626" s="13">
        <f>L626*24*'Metric Summary'!$A$16+M626*'Metric Summary'!$A$18</f>
        <v>0</v>
      </c>
      <c r="AE626" t="s">
        <v>1403</v>
      </c>
      <c r="AF626" t="s">
        <v>171</v>
      </c>
      <c r="AG626">
        <v>1</v>
      </c>
      <c r="AH626">
        <v>21</v>
      </c>
      <c r="AI626">
        <v>1</v>
      </c>
      <c r="AL626">
        <v>1049</v>
      </c>
      <c r="AM626">
        <v>992</v>
      </c>
      <c r="AO626" s="18">
        <f>250+19*AH626+D626*(23+(AL626-AM626)+AM626*(1-IF(AN626&gt;0,AN626,'Metric Summary'!$AG$2)))</f>
        <v>1125.8</v>
      </c>
      <c r="AP626">
        <f t="shared" si="112"/>
        <v>0</v>
      </c>
      <c r="AQ626">
        <f t="shared" si="113"/>
        <v>0</v>
      </c>
    </row>
    <row r="627" spans="1:43" ht="25.5" x14ac:dyDescent="0.2">
      <c r="A627" t="s">
        <v>1373</v>
      </c>
      <c r="B627" s="1" t="s">
        <v>1171</v>
      </c>
      <c r="C627" t="s">
        <v>1382</v>
      </c>
      <c r="D627" s="15">
        <v>2</v>
      </c>
      <c r="E627" s="82" t="s">
        <v>1791</v>
      </c>
      <c r="F627" s="3">
        <f>'Metric Summary'!$C$56</f>
        <v>0</v>
      </c>
      <c r="G627" s="4">
        <f t="shared" si="108"/>
        <v>0</v>
      </c>
      <c r="H627" s="51">
        <f t="shared" si="109"/>
        <v>0</v>
      </c>
      <c r="I627" s="52">
        <f t="shared" si="110"/>
        <v>0</v>
      </c>
      <c r="J627" s="17">
        <f t="shared" si="111"/>
        <v>0</v>
      </c>
      <c r="K627" s="13">
        <f>J627*60*24*'Metric Summary'!$A$14</f>
        <v>0</v>
      </c>
      <c r="L627" s="52">
        <f>D627*F627*AJ627*AK627*'Metric Summary'!$A$15</f>
        <v>0</v>
      </c>
      <c r="M627" s="52">
        <f>D627*F627*AJ627*AK627*'Metric Summary'!$A$15*'Metric Summary'!$A$17</f>
        <v>0</v>
      </c>
      <c r="N627" s="13">
        <f>L627*24*'Metric Summary'!$A$16+M627*'Metric Summary'!$A$18</f>
        <v>0</v>
      </c>
      <c r="AE627" t="s">
        <v>1404</v>
      </c>
      <c r="AF627" t="s">
        <v>171</v>
      </c>
      <c r="AG627">
        <v>1</v>
      </c>
      <c r="AH627">
        <v>9</v>
      </c>
      <c r="AI627">
        <v>4</v>
      </c>
      <c r="AL627">
        <v>265</v>
      </c>
      <c r="AM627">
        <v>224</v>
      </c>
      <c r="AO627" s="18">
        <f>250+19*AH627+D627*(23+(AL627-AM627)+AM627*(1-IF(AN627&gt;0,AN627,'Metric Summary'!$AG$2)))</f>
        <v>728.2</v>
      </c>
      <c r="AP627">
        <f t="shared" si="112"/>
        <v>0</v>
      </c>
      <c r="AQ627">
        <f t="shared" si="113"/>
        <v>0</v>
      </c>
    </row>
    <row r="628" spans="1:43" x14ac:dyDescent="0.2">
      <c r="A628" t="s">
        <v>1373</v>
      </c>
      <c r="B628" s="1" t="s">
        <v>1171</v>
      </c>
      <c r="C628" t="s">
        <v>1383</v>
      </c>
      <c r="D628" s="15">
        <v>10</v>
      </c>
      <c r="E628" s="7" t="s">
        <v>1792</v>
      </c>
      <c r="F628" s="3">
        <f>'Metric Summary'!$C$56</f>
        <v>0</v>
      </c>
      <c r="G628" s="4">
        <f t="shared" si="108"/>
        <v>0</v>
      </c>
      <c r="H628" s="51">
        <f t="shared" si="109"/>
        <v>0</v>
      </c>
      <c r="I628" s="52">
        <f t="shared" si="110"/>
        <v>0</v>
      </c>
      <c r="J628" s="17">
        <f t="shared" si="111"/>
        <v>0</v>
      </c>
      <c r="K628" s="13">
        <f>J628*60*24*'Metric Summary'!$A$14</f>
        <v>0</v>
      </c>
      <c r="L628" s="52">
        <f>D628*F628*AJ628*AK628*'Metric Summary'!$A$15</f>
        <v>0</v>
      </c>
      <c r="M628" s="52">
        <f>D628*F628*AJ628*AK628*'Metric Summary'!$A$15*'Metric Summary'!$A$17</f>
        <v>0</v>
      </c>
      <c r="N628" s="13">
        <f>L628*24*'Metric Summary'!$A$16+M628*'Metric Summary'!$A$18</f>
        <v>0</v>
      </c>
      <c r="AE628" t="s">
        <v>1405</v>
      </c>
      <c r="AF628" t="s">
        <v>171</v>
      </c>
      <c r="AG628">
        <v>1</v>
      </c>
      <c r="AH628">
        <v>8</v>
      </c>
      <c r="AI628">
        <v>1</v>
      </c>
      <c r="AL628">
        <v>872</v>
      </c>
      <c r="AM628">
        <v>844</v>
      </c>
      <c r="AO628" s="18">
        <f>250+19*AH628+D628*(23+(AL628-AM628)+AM628*(1-IF(AN628&gt;0,AN628,'Metric Summary'!$AG$2)))</f>
        <v>4288</v>
      </c>
      <c r="AP628">
        <f t="shared" si="112"/>
        <v>0</v>
      </c>
      <c r="AQ628">
        <f t="shared" si="113"/>
        <v>0</v>
      </c>
    </row>
    <row r="629" spans="1:43" x14ac:dyDescent="0.2">
      <c r="A629" t="s">
        <v>1373</v>
      </c>
      <c r="B629" s="1" t="s">
        <v>1171</v>
      </c>
      <c r="C629" t="s">
        <v>1384</v>
      </c>
      <c r="D629" s="15">
        <v>1</v>
      </c>
      <c r="E629" s="7" t="s">
        <v>1793</v>
      </c>
      <c r="F629" s="3">
        <f>'Metric Summary'!$C$56</f>
        <v>0</v>
      </c>
      <c r="G629" s="4">
        <f t="shared" si="108"/>
        <v>0</v>
      </c>
      <c r="H629" s="51">
        <f t="shared" si="109"/>
        <v>0</v>
      </c>
      <c r="I629" s="52">
        <f t="shared" si="110"/>
        <v>0</v>
      </c>
      <c r="J629" s="17">
        <f t="shared" si="111"/>
        <v>0</v>
      </c>
      <c r="K629" s="13">
        <f>J629*60*24*'Metric Summary'!$A$14</f>
        <v>0</v>
      </c>
      <c r="L629" s="52">
        <f>D629*F629*AJ629*AK629*'Metric Summary'!$A$15</f>
        <v>0</v>
      </c>
      <c r="M629" s="52">
        <f>D629*F629*AJ629*AK629*'Metric Summary'!$A$15*'Metric Summary'!$A$17</f>
        <v>0</v>
      </c>
      <c r="N629" s="13">
        <f>L629*24*'Metric Summary'!$A$16+M629*'Metric Summary'!$A$18</f>
        <v>0</v>
      </c>
      <c r="AE629" t="s">
        <v>1406</v>
      </c>
      <c r="AF629" t="s">
        <v>171</v>
      </c>
      <c r="AG629">
        <v>1</v>
      </c>
      <c r="AH629">
        <v>13</v>
      </c>
      <c r="AI629">
        <v>10</v>
      </c>
      <c r="AL629">
        <v>173</v>
      </c>
      <c r="AM629">
        <v>96</v>
      </c>
      <c r="AO629" s="18">
        <f>250+19*AH629+D629*(23+(AL629-AM629)+AM629*(1-IF(AN629&gt;0,AN629,'Metric Summary'!$AG$2)))</f>
        <v>635.4</v>
      </c>
      <c r="AP629">
        <f t="shared" si="112"/>
        <v>0</v>
      </c>
      <c r="AQ629">
        <f t="shared" si="113"/>
        <v>0</v>
      </c>
    </row>
    <row r="630" spans="1:43" x14ac:dyDescent="0.2">
      <c r="A630" t="s">
        <v>1373</v>
      </c>
      <c r="B630" s="1" t="s">
        <v>1171</v>
      </c>
      <c r="C630" t="s">
        <v>1385</v>
      </c>
      <c r="D630" s="15">
        <v>100</v>
      </c>
      <c r="E630" s="82" t="s">
        <v>1794</v>
      </c>
      <c r="F630" s="3">
        <f>'Metric Summary'!$C$56</f>
        <v>0</v>
      </c>
      <c r="G630" s="4">
        <f t="shared" si="108"/>
        <v>0</v>
      </c>
      <c r="H630" s="51">
        <f t="shared" si="109"/>
        <v>0</v>
      </c>
      <c r="I630" s="52">
        <f t="shared" si="110"/>
        <v>0</v>
      </c>
      <c r="J630" s="17">
        <f t="shared" si="111"/>
        <v>0</v>
      </c>
      <c r="K630" s="13">
        <f>J630*60*24*'Metric Summary'!$A$14</f>
        <v>0</v>
      </c>
      <c r="L630" s="52">
        <f>D630*F630*AJ630*AK630*'Metric Summary'!$A$15</f>
        <v>0</v>
      </c>
      <c r="M630" s="52">
        <f>D630*F630*AJ630*AK630*'Metric Summary'!$A$15*'Metric Summary'!$A$17</f>
        <v>0</v>
      </c>
      <c r="N630" s="13">
        <f>L630*24*'Metric Summary'!$A$16+M630*'Metric Summary'!$A$18</f>
        <v>0</v>
      </c>
      <c r="AE630" t="s">
        <v>1407</v>
      </c>
      <c r="AF630" t="s">
        <v>171</v>
      </c>
      <c r="AG630">
        <v>1</v>
      </c>
      <c r="AH630">
        <v>6</v>
      </c>
      <c r="AI630">
        <v>2</v>
      </c>
      <c r="AL630">
        <v>190</v>
      </c>
      <c r="AM630">
        <v>160</v>
      </c>
      <c r="AO630" s="18">
        <f>250+19*AH630+D630*(23+(AL630-AM630)+AM630*(1-IF(AN630&gt;0,AN630,'Metric Summary'!$AG$2)))</f>
        <v>12064</v>
      </c>
      <c r="AP630">
        <f t="shared" si="112"/>
        <v>0</v>
      </c>
      <c r="AQ630">
        <f t="shared" si="113"/>
        <v>0</v>
      </c>
    </row>
    <row r="631" spans="1:43" x14ac:dyDescent="0.2">
      <c r="A631" t="s">
        <v>1373</v>
      </c>
      <c r="B631" s="1" t="s">
        <v>1171</v>
      </c>
      <c r="C631" t="s">
        <v>1386</v>
      </c>
      <c r="D631" s="15"/>
      <c r="E631" s="1"/>
      <c r="F631" s="3">
        <f>'Metric Summary'!$C$56</f>
        <v>0</v>
      </c>
      <c r="G631" s="4">
        <f t="shared" si="108"/>
        <v>0</v>
      </c>
      <c r="H631" s="51">
        <f t="shared" si="109"/>
        <v>0</v>
      </c>
      <c r="I631" s="52">
        <f t="shared" si="110"/>
        <v>0</v>
      </c>
      <c r="J631" s="17">
        <f t="shared" si="111"/>
        <v>0</v>
      </c>
      <c r="K631" s="13">
        <f>J631*60*24*'Metric Summary'!$A$14</f>
        <v>0</v>
      </c>
      <c r="L631" s="52">
        <f>D631*F631*AJ631*AK631*'Metric Summary'!$A$15</f>
        <v>0</v>
      </c>
      <c r="M631" s="52">
        <f>D631*F631*AJ631*AK631*'Metric Summary'!$A$15*'Metric Summary'!$A$17</f>
        <v>0</v>
      </c>
      <c r="N631" s="13">
        <f>L631*24*'Metric Summary'!$A$16+M631*'Metric Summary'!$A$18</f>
        <v>0</v>
      </c>
      <c r="AE631" t="s">
        <v>1408</v>
      </c>
      <c r="AF631" t="s">
        <v>171</v>
      </c>
      <c r="AG631">
        <v>1</v>
      </c>
      <c r="AH631">
        <v>7</v>
      </c>
      <c r="AI631">
        <v>4</v>
      </c>
      <c r="AL631">
        <v>151</v>
      </c>
      <c r="AM631">
        <v>96</v>
      </c>
      <c r="AO631" s="18">
        <f>250+19*AH631+D631*(23+(AL631-AM631)+AM631*(1-IF(AN631&gt;0,AN631,'Metric Summary'!$AG$2)))</f>
        <v>383</v>
      </c>
      <c r="AP631">
        <f t="shared" si="112"/>
        <v>0</v>
      </c>
      <c r="AQ631">
        <f t="shared" si="113"/>
        <v>0</v>
      </c>
    </row>
    <row r="632" spans="1:43" ht="25.5" x14ac:dyDescent="0.2">
      <c r="A632" t="s">
        <v>1373</v>
      </c>
      <c r="B632" s="1" t="s">
        <v>1171</v>
      </c>
      <c r="C632" t="s">
        <v>1387</v>
      </c>
      <c r="D632" s="15">
        <v>1</v>
      </c>
      <c r="E632" s="7" t="s">
        <v>1795</v>
      </c>
      <c r="F632" s="3">
        <f>'Metric Summary'!$C$56</f>
        <v>0</v>
      </c>
      <c r="G632" s="4">
        <f t="shared" si="108"/>
        <v>0</v>
      </c>
      <c r="H632" s="51">
        <f t="shared" si="109"/>
        <v>0</v>
      </c>
      <c r="I632" s="52">
        <f t="shared" si="110"/>
        <v>0</v>
      </c>
      <c r="J632" s="17">
        <f t="shared" si="111"/>
        <v>0</v>
      </c>
      <c r="K632" s="13">
        <f>J632*60*24*'Metric Summary'!$A$14</f>
        <v>0</v>
      </c>
      <c r="L632" s="52">
        <f>D632*F632*AJ632*AK632*'Metric Summary'!$A$15</f>
        <v>0</v>
      </c>
      <c r="M632" s="52">
        <f>D632*F632*AJ632*AK632*'Metric Summary'!$A$15*'Metric Summary'!$A$17</f>
        <v>0</v>
      </c>
      <c r="N632" s="13">
        <f>L632*24*'Metric Summary'!$A$16+M632*'Metric Summary'!$A$18</f>
        <v>0</v>
      </c>
      <c r="AE632" t="s">
        <v>1409</v>
      </c>
      <c r="AF632" t="s">
        <v>171</v>
      </c>
      <c r="AG632">
        <v>1</v>
      </c>
      <c r="AH632">
        <v>8</v>
      </c>
      <c r="AI632">
        <v>5</v>
      </c>
      <c r="AL632">
        <v>100</v>
      </c>
      <c r="AM632">
        <v>32</v>
      </c>
      <c r="AO632" s="18">
        <f>250+19*AH632+D632*(23+(AL632-AM632)+AM632*(1-IF(AN632&gt;0,AN632,'Metric Summary'!$AG$2)))</f>
        <v>505.8</v>
      </c>
      <c r="AP632">
        <f t="shared" si="112"/>
        <v>0</v>
      </c>
      <c r="AQ632">
        <f t="shared" si="113"/>
        <v>0</v>
      </c>
    </row>
    <row r="633" spans="1:43" x14ac:dyDescent="0.2">
      <c r="A633" t="s">
        <v>1373</v>
      </c>
      <c r="B633" s="1" t="s">
        <v>1171</v>
      </c>
      <c r="C633" t="s">
        <v>1388</v>
      </c>
      <c r="D633" s="15">
        <v>2</v>
      </c>
      <c r="E633" s="7" t="s">
        <v>1796</v>
      </c>
      <c r="F633" s="3">
        <f>'Metric Summary'!$C$56</f>
        <v>0</v>
      </c>
      <c r="G633" s="4">
        <f t="shared" si="108"/>
        <v>0</v>
      </c>
      <c r="H633" s="51">
        <f t="shared" si="109"/>
        <v>0</v>
      </c>
      <c r="I633" s="52">
        <f t="shared" si="110"/>
        <v>0</v>
      </c>
      <c r="J633" s="17">
        <f t="shared" si="111"/>
        <v>0</v>
      </c>
      <c r="K633" s="13">
        <f>J633*60*24*'Metric Summary'!$A$14</f>
        <v>0</v>
      </c>
      <c r="L633" s="52">
        <f>D633*F633*AJ633*AK633*'Metric Summary'!$A$15</f>
        <v>0</v>
      </c>
      <c r="M633" s="52">
        <f>D633*F633*AJ633*AK633*'Metric Summary'!$A$15*'Metric Summary'!$A$17</f>
        <v>0</v>
      </c>
      <c r="N633" s="13">
        <f>L633*24*'Metric Summary'!$A$16+M633*'Metric Summary'!$A$18</f>
        <v>0</v>
      </c>
      <c r="AE633" t="s">
        <v>1410</v>
      </c>
      <c r="AF633" t="s">
        <v>171</v>
      </c>
      <c r="AG633">
        <v>1</v>
      </c>
      <c r="AH633">
        <v>12</v>
      </c>
      <c r="AI633">
        <v>0</v>
      </c>
      <c r="AL633">
        <v>1216</v>
      </c>
      <c r="AM633">
        <v>1188</v>
      </c>
      <c r="AO633" s="18">
        <f>250+19*AH633+D633*(23+(AL633-AM633)+AM633*(1-IF(AN633&gt;0,AN633,'Metric Summary'!$AG$2)))</f>
        <v>1530.4</v>
      </c>
      <c r="AP633">
        <f t="shared" si="112"/>
        <v>0</v>
      </c>
      <c r="AQ633">
        <f t="shared" si="113"/>
        <v>0</v>
      </c>
    </row>
    <row r="634" spans="1:43" ht="25.5" x14ac:dyDescent="0.2">
      <c r="A634" t="s">
        <v>1373</v>
      </c>
      <c r="B634" s="1" t="s">
        <v>1171</v>
      </c>
      <c r="C634" t="s">
        <v>1389</v>
      </c>
      <c r="D634" s="15">
        <v>50</v>
      </c>
      <c r="E634" s="7" t="s">
        <v>1797</v>
      </c>
      <c r="F634" s="3">
        <f>'Metric Summary'!$C$56</f>
        <v>0</v>
      </c>
      <c r="G634" s="4">
        <f t="shared" si="108"/>
        <v>0</v>
      </c>
      <c r="H634" s="51">
        <f t="shared" si="109"/>
        <v>0</v>
      </c>
      <c r="I634" s="52">
        <f t="shared" si="110"/>
        <v>0</v>
      </c>
      <c r="J634" s="17">
        <f t="shared" si="111"/>
        <v>0</v>
      </c>
      <c r="K634" s="13">
        <f>J634*60*24*'Metric Summary'!$A$14</f>
        <v>0</v>
      </c>
      <c r="L634" s="52">
        <f>D634*F634*AJ634*AK634*'Metric Summary'!$A$15</f>
        <v>0</v>
      </c>
      <c r="M634" s="52">
        <f>D634*F634*AJ634*AK634*'Metric Summary'!$A$15*'Metric Summary'!$A$17</f>
        <v>0</v>
      </c>
      <c r="N634" s="13">
        <f>L634*24*'Metric Summary'!$A$16+M634*'Metric Summary'!$A$18</f>
        <v>0</v>
      </c>
      <c r="AE634" t="s">
        <v>1411</v>
      </c>
      <c r="AF634" t="s">
        <v>171</v>
      </c>
      <c r="AG634">
        <v>1</v>
      </c>
      <c r="AH634">
        <v>10</v>
      </c>
      <c r="AI634">
        <v>5</v>
      </c>
      <c r="AL634">
        <v>398</v>
      </c>
      <c r="AM634">
        <v>332</v>
      </c>
      <c r="AO634" s="18">
        <f>250+19*AH634+D634*(23+(AL634-AM634)+AM634*(1-IF(AN634&gt;0,AN634,'Metric Summary'!$AG$2)))</f>
        <v>11530</v>
      </c>
      <c r="AP634">
        <f t="shared" si="112"/>
        <v>0</v>
      </c>
      <c r="AQ634">
        <f t="shared" si="113"/>
        <v>0</v>
      </c>
    </row>
    <row r="635" spans="1:43" x14ac:dyDescent="0.2">
      <c r="A635" t="s">
        <v>1373</v>
      </c>
      <c r="B635" s="1" t="s">
        <v>1171</v>
      </c>
      <c r="C635" t="s">
        <v>1390</v>
      </c>
      <c r="D635" s="15"/>
      <c r="E635" s="1"/>
      <c r="F635" s="3">
        <f>'Metric Summary'!$C$56</f>
        <v>0</v>
      </c>
      <c r="G635" s="4">
        <f t="shared" si="108"/>
        <v>0</v>
      </c>
      <c r="H635" s="51">
        <f t="shared" si="109"/>
        <v>0</v>
      </c>
      <c r="I635" s="52">
        <f t="shared" si="110"/>
        <v>0</v>
      </c>
      <c r="J635" s="17">
        <f t="shared" si="111"/>
        <v>0</v>
      </c>
      <c r="K635" s="13">
        <f>J635*60*24*'Metric Summary'!$A$14</f>
        <v>0</v>
      </c>
      <c r="L635" s="52">
        <f>D635*F635*AJ635*AK635*'Metric Summary'!$A$15</f>
        <v>0</v>
      </c>
      <c r="M635" s="52">
        <f>D635*F635*AJ635*AK635*'Metric Summary'!$A$15*'Metric Summary'!$A$17</f>
        <v>0</v>
      </c>
      <c r="N635" s="13">
        <f>L635*24*'Metric Summary'!$A$16+M635*'Metric Summary'!$A$18</f>
        <v>0</v>
      </c>
      <c r="AE635" t="s">
        <v>1412</v>
      </c>
      <c r="AF635" t="s">
        <v>171</v>
      </c>
      <c r="AG635">
        <v>1</v>
      </c>
      <c r="AH635">
        <v>13</v>
      </c>
      <c r="AI635">
        <v>5</v>
      </c>
      <c r="AL635">
        <v>701</v>
      </c>
      <c r="AM635">
        <v>632</v>
      </c>
      <c r="AO635" s="18">
        <f>250+19*AH635+D635*(23+(AL635-AM635)+AM635*(1-IF(AN635&gt;0,AN635,'Metric Summary'!$AG$2)))</f>
        <v>497</v>
      </c>
      <c r="AP635">
        <f t="shared" si="112"/>
        <v>0</v>
      </c>
      <c r="AQ635">
        <f t="shared" si="113"/>
        <v>0</v>
      </c>
    </row>
    <row r="636" spans="1:43" ht="25.5" x14ac:dyDescent="0.2">
      <c r="A636" t="s">
        <v>1373</v>
      </c>
      <c r="B636" s="1" t="s">
        <v>1171</v>
      </c>
      <c r="C636" t="s">
        <v>1391</v>
      </c>
      <c r="D636" s="15">
        <v>10</v>
      </c>
      <c r="E636" s="7" t="s">
        <v>1798</v>
      </c>
      <c r="F636" s="3">
        <f>'Metric Summary'!$C$56</f>
        <v>0</v>
      </c>
      <c r="G636" s="4">
        <f t="shared" si="108"/>
        <v>0</v>
      </c>
      <c r="H636" s="51">
        <f t="shared" si="109"/>
        <v>0</v>
      </c>
      <c r="I636" s="52">
        <f t="shared" si="110"/>
        <v>0</v>
      </c>
      <c r="J636" s="17">
        <f t="shared" si="111"/>
        <v>0</v>
      </c>
      <c r="K636" s="13">
        <f>J636*60*24*'Metric Summary'!$A$14</f>
        <v>0</v>
      </c>
      <c r="L636" s="52">
        <f>D636*F636*AJ636*AK636*'Metric Summary'!$A$15</f>
        <v>0</v>
      </c>
      <c r="M636" s="52">
        <f>D636*F636*AJ636*AK636*'Metric Summary'!$A$15*'Metric Summary'!$A$17</f>
        <v>0</v>
      </c>
      <c r="N636" s="13">
        <f>L636*24*'Metric Summary'!$A$16+M636*'Metric Summary'!$A$18</f>
        <v>0</v>
      </c>
      <c r="AE636" t="s">
        <v>1413</v>
      </c>
      <c r="AF636" t="s">
        <v>171</v>
      </c>
      <c r="AG636">
        <v>1</v>
      </c>
      <c r="AH636">
        <v>9</v>
      </c>
      <c r="AI636">
        <v>6</v>
      </c>
      <c r="AL636">
        <v>181</v>
      </c>
      <c r="AM636">
        <v>132</v>
      </c>
      <c r="AO636" s="18">
        <f>250+19*AH636+D636*(23+(AL636-AM636)+AM636*(1-IF(AN636&gt;0,AN636,'Metric Summary'!$AG$2)))</f>
        <v>1669</v>
      </c>
      <c r="AP636">
        <f t="shared" si="112"/>
        <v>0</v>
      </c>
      <c r="AQ636">
        <f t="shared" si="113"/>
        <v>0</v>
      </c>
    </row>
    <row r="637" spans="1:43" x14ac:dyDescent="0.2">
      <c r="A637" t="s">
        <v>1373</v>
      </c>
      <c r="B637" s="1" t="s">
        <v>1171</v>
      </c>
      <c r="C637" t="s">
        <v>1392</v>
      </c>
      <c r="D637" s="15"/>
      <c r="E637" s="1"/>
      <c r="F637" s="3">
        <f>'Metric Summary'!$C$56</f>
        <v>0</v>
      </c>
      <c r="G637" s="4">
        <f t="shared" si="108"/>
        <v>0</v>
      </c>
      <c r="H637" s="51">
        <f t="shared" si="109"/>
        <v>0</v>
      </c>
      <c r="I637" s="52">
        <f t="shared" si="110"/>
        <v>0</v>
      </c>
      <c r="J637" s="17">
        <f t="shared" si="111"/>
        <v>0</v>
      </c>
      <c r="K637" s="13">
        <f>J637*60*24*'Metric Summary'!$A$14</f>
        <v>0</v>
      </c>
      <c r="L637" s="52">
        <f>D637*F637*AJ637*AK637*'Metric Summary'!$A$15</f>
        <v>0</v>
      </c>
      <c r="M637" s="52">
        <f>D637*F637*AJ637*AK637*'Metric Summary'!$A$15*'Metric Summary'!$A$17</f>
        <v>0</v>
      </c>
      <c r="N637" s="13">
        <f>L637*24*'Metric Summary'!$A$16+M637*'Metric Summary'!$A$18</f>
        <v>0</v>
      </c>
      <c r="AE637" t="s">
        <v>1414</v>
      </c>
      <c r="AF637" t="s">
        <v>171</v>
      </c>
      <c r="AG637">
        <v>1</v>
      </c>
      <c r="AH637">
        <v>10</v>
      </c>
      <c r="AI637">
        <v>6</v>
      </c>
      <c r="AL637">
        <v>282</v>
      </c>
      <c r="AM637">
        <v>232</v>
      </c>
      <c r="AO637" s="18">
        <f>250+19*AH637+D637*(23+(AL637-AM637)+AM637*(1-IF(AN637&gt;0,AN637,'Metric Summary'!$AG$2)))</f>
        <v>440</v>
      </c>
      <c r="AP637">
        <f t="shared" si="112"/>
        <v>0</v>
      </c>
      <c r="AQ637">
        <f t="shared" si="113"/>
        <v>0</v>
      </c>
    </row>
    <row r="638" spans="1:43" ht="25.5" x14ac:dyDescent="0.2">
      <c r="A638" t="s">
        <v>1373</v>
      </c>
      <c r="B638" s="1" t="s">
        <v>1171</v>
      </c>
      <c r="C638" t="s">
        <v>1393</v>
      </c>
      <c r="D638" s="15">
        <v>5</v>
      </c>
      <c r="E638" s="7" t="s">
        <v>1799</v>
      </c>
      <c r="F638" s="3">
        <f>'Metric Summary'!$C$56</f>
        <v>0</v>
      </c>
      <c r="G638" s="4">
        <f t="shared" si="108"/>
        <v>0</v>
      </c>
      <c r="H638" s="51">
        <f t="shared" si="109"/>
        <v>0</v>
      </c>
      <c r="I638" s="52">
        <f t="shared" si="110"/>
        <v>0</v>
      </c>
      <c r="J638" s="17">
        <f t="shared" si="111"/>
        <v>0</v>
      </c>
      <c r="K638" s="13">
        <f>J638*60*24*'Metric Summary'!$A$14</f>
        <v>0</v>
      </c>
      <c r="L638" s="52">
        <f>D638*F638*AJ638*AK638*'Metric Summary'!$A$15</f>
        <v>0</v>
      </c>
      <c r="M638" s="52">
        <f>D638*F638*AJ638*AK638*'Metric Summary'!$A$15*'Metric Summary'!$A$17</f>
        <v>0</v>
      </c>
      <c r="N638" s="13">
        <f>L638*24*'Metric Summary'!$A$16+M638*'Metric Summary'!$A$18</f>
        <v>0</v>
      </c>
      <c r="AE638" t="s">
        <v>1415</v>
      </c>
      <c r="AF638" t="s">
        <v>171</v>
      </c>
      <c r="AG638">
        <v>1</v>
      </c>
      <c r="AH638">
        <v>4</v>
      </c>
      <c r="AI638">
        <v>1</v>
      </c>
      <c r="AL638">
        <v>156</v>
      </c>
      <c r="AM638">
        <v>132</v>
      </c>
      <c r="AO638" s="18">
        <f>250+19*AH638+D638*(23+(AL638-AM638)+AM638*(1-IF(AN638&gt;0,AN638,'Metric Summary'!$AG$2)))</f>
        <v>825</v>
      </c>
      <c r="AP638">
        <f t="shared" si="112"/>
        <v>0</v>
      </c>
      <c r="AQ638">
        <f t="shared" si="113"/>
        <v>0</v>
      </c>
    </row>
    <row r="639" spans="1:43" x14ac:dyDescent="0.2">
      <c r="A639" t="s">
        <v>1373</v>
      </c>
      <c r="B639" s="1" t="s">
        <v>1171</v>
      </c>
      <c r="C639" t="s">
        <v>1394</v>
      </c>
      <c r="D639" s="15">
        <v>50</v>
      </c>
      <c r="E639" s="7" t="s">
        <v>1800</v>
      </c>
      <c r="F639" s="3">
        <f>'Metric Summary'!$C$56</f>
        <v>0</v>
      </c>
      <c r="G639" s="4">
        <f t="shared" si="108"/>
        <v>0</v>
      </c>
      <c r="H639" s="51">
        <f t="shared" si="109"/>
        <v>0</v>
      </c>
      <c r="I639" s="52">
        <f t="shared" si="110"/>
        <v>0</v>
      </c>
      <c r="J639" s="17">
        <f t="shared" si="111"/>
        <v>0</v>
      </c>
      <c r="K639" s="13">
        <f>J639*60*24*'Metric Summary'!$A$14</f>
        <v>0</v>
      </c>
      <c r="L639" s="52">
        <f>D639*F639*AJ639*AK639*'Metric Summary'!$A$15</f>
        <v>0</v>
      </c>
      <c r="M639" s="52">
        <f>D639*F639*AJ639*AK639*'Metric Summary'!$A$15*'Metric Summary'!$A$17</f>
        <v>0</v>
      </c>
      <c r="N639" s="13">
        <f>L639*24*'Metric Summary'!$A$16+M639*'Metric Summary'!$A$18</f>
        <v>0</v>
      </c>
      <c r="AE639" t="s">
        <v>1416</v>
      </c>
      <c r="AF639" t="s">
        <v>171</v>
      </c>
      <c r="AG639">
        <v>1</v>
      </c>
      <c r="AH639">
        <v>10</v>
      </c>
      <c r="AI639">
        <v>0</v>
      </c>
      <c r="AL639">
        <v>858</v>
      </c>
      <c r="AM639">
        <v>832</v>
      </c>
      <c r="AO639" s="18">
        <f>250+19*AH639+D639*(23+(AL639-AM639)+AM639*(1-IF(AN639&gt;0,AN639,'Metric Summary'!$AG$2)))</f>
        <v>19530</v>
      </c>
      <c r="AP639">
        <f t="shared" si="112"/>
        <v>0</v>
      </c>
      <c r="AQ639">
        <f t="shared" si="113"/>
        <v>0</v>
      </c>
    </row>
    <row r="640" spans="1:43" x14ac:dyDescent="0.2">
      <c r="A640" t="s">
        <v>1373</v>
      </c>
      <c r="B640" s="1" t="s">
        <v>1171</v>
      </c>
      <c r="C640" t="s">
        <v>1395</v>
      </c>
      <c r="D640" s="15">
        <v>100</v>
      </c>
      <c r="E640" s="7" t="s">
        <v>1801</v>
      </c>
      <c r="F640" s="3">
        <f>'Metric Summary'!$C$56</f>
        <v>0</v>
      </c>
      <c r="G640" s="4">
        <f t="shared" si="108"/>
        <v>0</v>
      </c>
      <c r="H640" s="51">
        <f t="shared" si="109"/>
        <v>0</v>
      </c>
      <c r="I640" s="52">
        <f t="shared" si="110"/>
        <v>0</v>
      </c>
      <c r="J640" s="17">
        <f t="shared" si="111"/>
        <v>0</v>
      </c>
      <c r="K640" s="13">
        <f>J640*60*24*'Metric Summary'!$A$14</f>
        <v>0</v>
      </c>
      <c r="L640" s="52">
        <f>D640*F640*AJ640*AK640*'Metric Summary'!$A$15</f>
        <v>0</v>
      </c>
      <c r="M640" s="52">
        <f>D640*F640*AJ640*AK640*'Metric Summary'!$A$15*'Metric Summary'!$A$17</f>
        <v>0</v>
      </c>
      <c r="N640" s="13">
        <f>L640*24*'Metric Summary'!$A$16+M640*'Metric Summary'!$A$18</f>
        <v>0</v>
      </c>
      <c r="AE640" t="s">
        <v>1417</v>
      </c>
      <c r="AF640" t="s">
        <v>171</v>
      </c>
      <c r="AG640">
        <v>1</v>
      </c>
      <c r="AH640">
        <v>10</v>
      </c>
      <c r="AI640">
        <v>0</v>
      </c>
      <c r="AL640">
        <v>858</v>
      </c>
      <c r="AM640">
        <v>832</v>
      </c>
      <c r="AO640" s="18">
        <f>250+19*AH640+D640*(23+(AL640-AM640)+AM640*(1-IF(AN640&gt;0,AN640,'Metric Summary'!$AG$2)))</f>
        <v>38620</v>
      </c>
      <c r="AP640">
        <f t="shared" si="112"/>
        <v>0</v>
      </c>
      <c r="AQ640">
        <f t="shared" si="113"/>
        <v>0</v>
      </c>
    </row>
    <row r="641" spans="1:43" x14ac:dyDescent="0.2">
      <c r="A641" t="s">
        <v>372</v>
      </c>
      <c r="B641" s="1" t="s">
        <v>1155</v>
      </c>
      <c r="C641" t="s">
        <v>382</v>
      </c>
      <c r="D641" s="15">
        <v>1</v>
      </c>
      <c r="E641" s="1"/>
      <c r="F641" s="3">
        <f>'Metric Summary'!$C$30</f>
        <v>0</v>
      </c>
      <c r="G641" s="4">
        <f t="shared" si="108"/>
        <v>0</v>
      </c>
      <c r="H641" s="51">
        <f t="shared" si="109"/>
        <v>0</v>
      </c>
      <c r="I641" s="52">
        <f t="shared" si="110"/>
        <v>0</v>
      </c>
      <c r="J641" s="17">
        <f t="shared" si="111"/>
        <v>0</v>
      </c>
      <c r="K641" s="13">
        <f>J641*60*24*'Metric Summary'!$A$14</f>
        <v>0</v>
      </c>
      <c r="L641" s="52">
        <f>D641*F641*AJ641*AK641*'Metric Summary'!$A$15</f>
        <v>0</v>
      </c>
      <c r="M641" s="52">
        <f>D641*F641*AJ641*AK641*'Metric Summary'!$A$15*'Metric Summary'!$A$17</f>
        <v>0</v>
      </c>
      <c r="N641" s="13">
        <f>L641*24*'Metric Summary'!$A$16+M641*'Metric Summary'!$A$18</f>
        <v>0</v>
      </c>
      <c r="AE641" t="s">
        <v>393</v>
      </c>
      <c r="AF641" t="s">
        <v>171</v>
      </c>
      <c r="AG641">
        <v>1</v>
      </c>
      <c r="AH641">
        <v>11</v>
      </c>
      <c r="AI641">
        <v>1</v>
      </c>
      <c r="AL641">
        <v>2818</v>
      </c>
      <c r="AM641">
        <v>2764</v>
      </c>
      <c r="AO641" s="18">
        <f>250+19*AH641+D641*(23+(AL641-AM641)+AM641*(1-IF(AN641&gt;0,AN641,'Metric Summary'!$AG$2)))</f>
        <v>1641.6000000000001</v>
      </c>
      <c r="AP641">
        <f t="shared" si="112"/>
        <v>0</v>
      </c>
      <c r="AQ641">
        <f t="shared" si="113"/>
        <v>0</v>
      </c>
    </row>
    <row r="642" spans="1:43" x14ac:dyDescent="0.2">
      <c r="A642" t="s">
        <v>372</v>
      </c>
      <c r="B642" s="1" t="s">
        <v>1155</v>
      </c>
      <c r="C642" t="s">
        <v>374</v>
      </c>
      <c r="D642" s="15">
        <v>1</v>
      </c>
      <c r="E642" s="1" t="s">
        <v>400</v>
      </c>
      <c r="F642" s="3">
        <f>'Metric Summary'!$C$30</f>
        <v>0</v>
      </c>
      <c r="G642" s="4">
        <f t="shared" si="108"/>
        <v>0</v>
      </c>
      <c r="H642" s="51">
        <f t="shared" si="109"/>
        <v>0</v>
      </c>
      <c r="I642" s="52">
        <f t="shared" si="110"/>
        <v>0</v>
      </c>
      <c r="J642" s="17">
        <f t="shared" si="111"/>
        <v>0</v>
      </c>
      <c r="K642" s="13">
        <f>J642*60*24*'Metric Summary'!$A$14</f>
        <v>0</v>
      </c>
      <c r="L642" s="52">
        <f>D642*F642*AJ642*AK642*'Metric Summary'!$A$15</f>
        <v>0</v>
      </c>
      <c r="M642" s="52">
        <f>D642*F642*AJ642*AK642*'Metric Summary'!$A$15*'Metric Summary'!$A$17</f>
        <v>0</v>
      </c>
      <c r="N642" s="13">
        <f>L642*24*'Metric Summary'!$A$16+M642*'Metric Summary'!$A$18</f>
        <v>0</v>
      </c>
      <c r="AE642" t="s">
        <v>385</v>
      </c>
      <c r="AF642" t="s">
        <v>171</v>
      </c>
      <c r="AG642">
        <v>1</v>
      </c>
      <c r="AH642">
        <v>9</v>
      </c>
      <c r="AI642">
        <v>0</v>
      </c>
      <c r="AL642">
        <v>1111</v>
      </c>
      <c r="AM642">
        <v>1056</v>
      </c>
      <c r="AO642" s="18">
        <f>250+19*AH642+D642*(23+(AL642-AM642)+AM642*(1-IF(AN642&gt;0,AN642,'Metric Summary'!$AG$2)))</f>
        <v>921.40000000000009</v>
      </c>
      <c r="AP642">
        <f t="shared" si="112"/>
        <v>0</v>
      </c>
      <c r="AQ642">
        <f t="shared" si="113"/>
        <v>0</v>
      </c>
    </row>
    <row r="643" spans="1:43" x14ac:dyDescent="0.2">
      <c r="A643" t="s">
        <v>372</v>
      </c>
      <c r="B643" s="1" t="s">
        <v>1155</v>
      </c>
      <c r="C643" t="s">
        <v>375</v>
      </c>
      <c r="D643" s="15">
        <v>100</v>
      </c>
      <c r="E643" s="1" t="s">
        <v>401</v>
      </c>
      <c r="F643" s="3">
        <f>'Metric Summary'!$C$30</f>
        <v>0</v>
      </c>
      <c r="G643" s="4">
        <f t="shared" si="108"/>
        <v>0</v>
      </c>
      <c r="H643" s="51">
        <f t="shared" si="109"/>
        <v>0</v>
      </c>
      <c r="I643" s="52">
        <f t="shared" si="110"/>
        <v>0</v>
      </c>
      <c r="J643" s="17">
        <f t="shared" si="111"/>
        <v>0</v>
      </c>
      <c r="K643" s="13">
        <f>J643*60*24*'Metric Summary'!$A$14</f>
        <v>0</v>
      </c>
      <c r="L643" s="52">
        <f>D643*F643*AJ643*AK643*'Metric Summary'!$A$15</f>
        <v>0</v>
      </c>
      <c r="M643" s="52">
        <f>D643*F643*AJ643*AK643*'Metric Summary'!$A$15*'Metric Summary'!$A$17</f>
        <v>0</v>
      </c>
      <c r="N643" s="13">
        <f>L643*24*'Metric Summary'!$A$16+M643*'Metric Summary'!$A$18</f>
        <v>0</v>
      </c>
      <c r="AE643" t="s">
        <v>386</v>
      </c>
      <c r="AF643" t="s">
        <v>171</v>
      </c>
      <c r="AG643">
        <v>1</v>
      </c>
      <c r="AH643">
        <v>9</v>
      </c>
      <c r="AI643">
        <v>3</v>
      </c>
      <c r="AL643">
        <v>291</v>
      </c>
      <c r="AM643">
        <v>244</v>
      </c>
      <c r="AO643" s="18">
        <f>250+19*AH643+D643*(23+(AL643-AM643)+AM643*(1-IF(AN643&gt;0,AN643,'Metric Summary'!$AG$2)))</f>
        <v>17181.000000000004</v>
      </c>
      <c r="AP643">
        <f t="shared" si="112"/>
        <v>0</v>
      </c>
      <c r="AQ643">
        <f t="shared" si="113"/>
        <v>0</v>
      </c>
    </row>
    <row r="644" spans="1:43" x14ac:dyDescent="0.2">
      <c r="A644" t="s">
        <v>372</v>
      </c>
      <c r="B644" s="1" t="s">
        <v>1155</v>
      </c>
      <c r="C644" t="s">
        <v>376</v>
      </c>
      <c r="D644" s="15">
        <v>4</v>
      </c>
      <c r="E644" s="1" t="s">
        <v>402</v>
      </c>
      <c r="F644" s="3">
        <f>'Metric Summary'!$C$30</f>
        <v>0</v>
      </c>
      <c r="G644" s="4">
        <f t="shared" si="108"/>
        <v>0</v>
      </c>
      <c r="H644" s="51">
        <f t="shared" si="109"/>
        <v>0</v>
      </c>
      <c r="I644" s="52">
        <f t="shared" si="110"/>
        <v>0</v>
      </c>
      <c r="J644" s="17">
        <f t="shared" si="111"/>
        <v>0</v>
      </c>
      <c r="K644" s="13">
        <f>J644*60*24*'Metric Summary'!$A$14</f>
        <v>0</v>
      </c>
      <c r="L644" s="52">
        <f>D644*F644*AJ644*AK644*'Metric Summary'!$A$15</f>
        <v>0</v>
      </c>
      <c r="M644" s="52">
        <f>D644*F644*AJ644*AK644*'Metric Summary'!$A$15*'Metric Summary'!$A$17</f>
        <v>0</v>
      </c>
      <c r="N644" s="13">
        <f>L644*24*'Metric Summary'!$A$16+M644*'Metric Summary'!$A$18</f>
        <v>0</v>
      </c>
      <c r="AE644" t="s">
        <v>387</v>
      </c>
      <c r="AF644" t="s">
        <v>171</v>
      </c>
      <c r="AG644">
        <v>1</v>
      </c>
      <c r="AH644">
        <v>8</v>
      </c>
      <c r="AI644">
        <v>3</v>
      </c>
      <c r="AL644">
        <v>194</v>
      </c>
      <c r="AM644">
        <v>152</v>
      </c>
      <c r="AO644" s="18">
        <f>250+19*AH644+D644*(23+(AL644-AM644)+AM644*(1-IF(AN644&gt;0,AN644,'Metric Summary'!$AG$2)))</f>
        <v>905.2</v>
      </c>
      <c r="AP644">
        <f t="shared" si="112"/>
        <v>0</v>
      </c>
      <c r="AQ644">
        <f t="shared" si="113"/>
        <v>0</v>
      </c>
    </row>
    <row r="645" spans="1:43" x14ac:dyDescent="0.2">
      <c r="A645" t="s">
        <v>372</v>
      </c>
      <c r="B645" s="1" t="s">
        <v>1155</v>
      </c>
      <c r="C645" t="s">
        <v>2183</v>
      </c>
      <c r="D645" s="15">
        <v>1</v>
      </c>
      <c r="E645" s="1" t="s">
        <v>396</v>
      </c>
      <c r="F645" s="3">
        <f>'Metric Summary'!$C$30</f>
        <v>0</v>
      </c>
      <c r="G645" s="4">
        <f t="shared" ref="G645" si="114">IF(F645&gt;0,D645*(AO645)/(AG645*60),0)</f>
        <v>0</v>
      </c>
      <c r="H645" s="51">
        <f t="shared" ref="H645" si="115">IF(F645&gt;0,D645/AG645,0)</f>
        <v>0</v>
      </c>
      <c r="I645" s="52">
        <f t="shared" ref="I645" si="116">F645*D645/AG645</f>
        <v>0</v>
      </c>
      <c r="J645" s="17">
        <f t="shared" ref="J645" si="117">I645*AI645</f>
        <v>0</v>
      </c>
      <c r="K645" s="13">
        <f>J645*60*24*'Metric Summary'!$A$14</f>
        <v>0</v>
      </c>
      <c r="L645" s="52">
        <f>D645*F645*AJ645*AK645*'Metric Summary'!$A$15</f>
        <v>0</v>
      </c>
      <c r="M645" s="52">
        <f>D645*F645*AJ645*AK645*'Metric Summary'!$A$15*'Metric Summary'!$A$17</f>
        <v>0</v>
      </c>
      <c r="N645" s="13">
        <f>L645*24*'Metric Summary'!$A$16+M645*'Metric Summary'!$A$18</f>
        <v>0</v>
      </c>
      <c r="AE645" t="s">
        <v>2182</v>
      </c>
      <c r="AF645" t="s">
        <v>171</v>
      </c>
      <c r="AG645">
        <v>1</v>
      </c>
      <c r="AH645">
        <v>12</v>
      </c>
      <c r="AI645">
        <v>5</v>
      </c>
      <c r="AL645">
        <v>2336</v>
      </c>
      <c r="AM645">
        <v>2268</v>
      </c>
      <c r="AO645" s="18">
        <f>250+19*AH645+D645*(23+(AL645-AM645)+AM645*(1-IF(AN645&gt;0,AN645,'Metric Summary'!$AG$2)))</f>
        <v>1476.2</v>
      </c>
      <c r="AP645">
        <f t="shared" ref="AP645" si="118">F645*AI645*IF(D645&gt;0,1,0)</f>
        <v>0</v>
      </c>
      <c r="AQ645">
        <f t="shared" ref="AQ645" si="119">F645*AI645*D645</f>
        <v>0</v>
      </c>
    </row>
    <row r="646" spans="1:43" x14ac:dyDescent="0.2">
      <c r="A646" t="s">
        <v>372</v>
      </c>
      <c r="B646" s="1" t="s">
        <v>1155</v>
      </c>
      <c r="C646" t="s">
        <v>378</v>
      </c>
      <c r="D646" s="15">
        <v>3</v>
      </c>
      <c r="E646" s="1" t="s">
        <v>397</v>
      </c>
      <c r="F646" s="3">
        <f>'Metric Summary'!$C$30</f>
        <v>0</v>
      </c>
      <c r="G646" s="4">
        <f t="shared" si="108"/>
        <v>0</v>
      </c>
      <c r="H646" s="51">
        <f t="shared" si="109"/>
        <v>0</v>
      </c>
      <c r="I646" s="52">
        <f t="shared" si="110"/>
        <v>0</v>
      </c>
      <c r="J646" s="17">
        <f t="shared" si="111"/>
        <v>0</v>
      </c>
      <c r="K646" s="13">
        <f>J646*60*24*'Metric Summary'!$A$14</f>
        <v>0</v>
      </c>
      <c r="L646" s="52">
        <f>D646*F646*AJ646*AK646*'Metric Summary'!$A$15</f>
        <v>0</v>
      </c>
      <c r="M646" s="52">
        <f>D646*F646*AJ646*AK646*'Metric Summary'!$A$15*'Metric Summary'!$A$17</f>
        <v>0</v>
      </c>
      <c r="N646" s="13">
        <f>L646*24*'Metric Summary'!$A$16+M646*'Metric Summary'!$A$18</f>
        <v>0</v>
      </c>
      <c r="AE646" t="s">
        <v>389</v>
      </c>
      <c r="AF646" t="s">
        <v>171</v>
      </c>
      <c r="AG646">
        <v>1</v>
      </c>
      <c r="AH646">
        <v>40</v>
      </c>
      <c r="AI646">
        <v>33</v>
      </c>
      <c r="AL646">
        <v>576</v>
      </c>
      <c r="AM646">
        <v>184</v>
      </c>
      <c r="AO646" s="18">
        <f>250+19*AH646+D646*(23+(AL646-AM646)+AM646*(1-IF(AN646&gt;0,AN646,'Metric Summary'!$AG$2)))</f>
        <v>2475.8000000000002</v>
      </c>
      <c r="AP646">
        <f t="shared" si="112"/>
        <v>0</v>
      </c>
      <c r="AQ646">
        <f t="shared" si="113"/>
        <v>0</v>
      </c>
    </row>
    <row r="647" spans="1:43" x14ac:dyDescent="0.2">
      <c r="A647" t="s">
        <v>372</v>
      </c>
      <c r="B647" s="1" t="s">
        <v>1155</v>
      </c>
      <c r="C647" t="s">
        <v>379</v>
      </c>
      <c r="D647" s="15">
        <v>3</v>
      </c>
      <c r="E647" s="1" t="s">
        <v>397</v>
      </c>
      <c r="F647" s="3">
        <f>'Metric Summary'!$C$30</f>
        <v>0</v>
      </c>
      <c r="G647" s="4">
        <f t="shared" si="108"/>
        <v>0</v>
      </c>
      <c r="H647" s="51">
        <f t="shared" si="109"/>
        <v>0</v>
      </c>
      <c r="I647" s="52">
        <f t="shared" si="110"/>
        <v>0</v>
      </c>
      <c r="J647" s="17">
        <f t="shared" si="111"/>
        <v>0</v>
      </c>
      <c r="K647" s="13">
        <f>J647*60*24*'Metric Summary'!$A$14</f>
        <v>0</v>
      </c>
      <c r="L647" s="52">
        <f>D647*F647*AJ647*AK647*'Metric Summary'!$A$15</f>
        <v>0</v>
      </c>
      <c r="M647" s="52">
        <f>D647*F647*AJ647*AK647*'Metric Summary'!$A$15*'Metric Summary'!$A$17</f>
        <v>0</v>
      </c>
      <c r="N647" s="13">
        <f>L647*24*'Metric Summary'!$A$16+M647*'Metric Summary'!$A$18</f>
        <v>0</v>
      </c>
      <c r="AE647" t="s">
        <v>390</v>
      </c>
      <c r="AF647" t="s">
        <v>171</v>
      </c>
      <c r="AG647">
        <v>1</v>
      </c>
      <c r="AH647">
        <v>7</v>
      </c>
      <c r="AI647">
        <v>3</v>
      </c>
      <c r="AL647">
        <v>213</v>
      </c>
      <c r="AM647">
        <v>152</v>
      </c>
      <c r="AO647" s="18">
        <f>250+19*AH647+D647*(23+(AL647-AM647)+AM647*(1-IF(AN647&gt;0,AN647,'Metric Summary'!$AG$2)))</f>
        <v>817.40000000000009</v>
      </c>
      <c r="AP647">
        <f t="shared" si="112"/>
        <v>0</v>
      </c>
      <c r="AQ647">
        <f t="shared" si="113"/>
        <v>0</v>
      </c>
    </row>
    <row r="648" spans="1:43" x14ac:dyDescent="0.2">
      <c r="A648" t="s">
        <v>372</v>
      </c>
      <c r="B648" s="1" t="s">
        <v>1155</v>
      </c>
      <c r="C648" t="s">
        <v>377</v>
      </c>
      <c r="D648" s="15">
        <v>1</v>
      </c>
      <c r="E648" s="1" t="s">
        <v>501</v>
      </c>
      <c r="F648" s="3">
        <f>'Metric Summary'!$C$30</f>
        <v>0</v>
      </c>
      <c r="G648" s="4">
        <f t="shared" si="108"/>
        <v>0</v>
      </c>
      <c r="H648" s="51">
        <f t="shared" si="109"/>
        <v>0</v>
      </c>
      <c r="I648" s="52">
        <f t="shared" si="110"/>
        <v>0</v>
      </c>
      <c r="J648" s="17">
        <f t="shared" si="111"/>
        <v>0</v>
      </c>
      <c r="K648" s="13">
        <f>J648*60*24*'Metric Summary'!$A$14</f>
        <v>0</v>
      </c>
      <c r="L648" s="52">
        <f>D648*F648*AJ648*AK648*'Metric Summary'!$A$15</f>
        <v>0</v>
      </c>
      <c r="M648" s="52">
        <f>D648*F648*AJ648*AK648*'Metric Summary'!$A$15*'Metric Summary'!$A$17</f>
        <v>0</v>
      </c>
      <c r="N648" s="13">
        <f>L648*24*'Metric Summary'!$A$16+M648*'Metric Summary'!$A$18</f>
        <v>0</v>
      </c>
      <c r="AE648" t="s">
        <v>388</v>
      </c>
      <c r="AF648" t="s">
        <v>171</v>
      </c>
      <c r="AG648">
        <v>1</v>
      </c>
      <c r="AH648">
        <v>9</v>
      </c>
      <c r="AI648">
        <v>1</v>
      </c>
      <c r="AL648">
        <v>193</v>
      </c>
      <c r="AM648">
        <v>152</v>
      </c>
      <c r="AO648" s="18">
        <f>250+19*AH648+D648*(23+(AL648-AM648)+AM648*(1-IF(AN648&gt;0,AN648,'Metric Summary'!$AG$2)))</f>
        <v>545.79999999999995</v>
      </c>
      <c r="AP648">
        <f t="shared" si="112"/>
        <v>0</v>
      </c>
      <c r="AQ648">
        <f t="shared" si="113"/>
        <v>0</v>
      </c>
    </row>
    <row r="649" spans="1:43" x14ac:dyDescent="0.2">
      <c r="A649" t="s">
        <v>372</v>
      </c>
      <c r="B649" s="1" t="s">
        <v>1155</v>
      </c>
      <c r="C649" t="s">
        <v>1418</v>
      </c>
      <c r="D649" s="15">
        <v>1</v>
      </c>
      <c r="E649" s="1" t="s">
        <v>501</v>
      </c>
      <c r="F649" s="3">
        <f>'Metric Summary'!$C$30</f>
        <v>0</v>
      </c>
      <c r="G649" s="4">
        <f t="shared" si="108"/>
        <v>0</v>
      </c>
      <c r="H649" s="51">
        <f t="shared" si="109"/>
        <v>0</v>
      </c>
      <c r="I649" s="52">
        <f t="shared" si="110"/>
        <v>0</v>
      </c>
      <c r="J649" s="17">
        <f t="shared" si="111"/>
        <v>0</v>
      </c>
      <c r="K649" s="13">
        <f>J649*60*24*'Metric Summary'!$A$14</f>
        <v>0</v>
      </c>
      <c r="L649" s="52">
        <f>D649*F649*AJ649*AK649*'Metric Summary'!$A$15</f>
        <v>0</v>
      </c>
      <c r="M649" s="52">
        <f>D649*F649*AJ649*AK649*'Metric Summary'!$A$15*'Metric Summary'!$A$17</f>
        <v>0</v>
      </c>
      <c r="N649" s="13">
        <f>L649*24*'Metric Summary'!$A$16+M649*'Metric Summary'!$A$18</f>
        <v>0</v>
      </c>
      <c r="AE649" t="s">
        <v>1419</v>
      </c>
      <c r="AF649" t="s">
        <v>171</v>
      </c>
      <c r="AG649">
        <v>1</v>
      </c>
      <c r="AH649">
        <v>23</v>
      </c>
      <c r="AI649">
        <v>4</v>
      </c>
      <c r="AL649">
        <v>1059</v>
      </c>
      <c r="AM649">
        <v>920</v>
      </c>
      <c r="AO649" s="18">
        <f>250+19*AH649+D649*(23+(AL649-AM649)+AM649*(1-IF(AN649&gt;0,AN649,'Metric Summary'!$AG$2)))</f>
        <v>1217</v>
      </c>
      <c r="AP649">
        <f t="shared" si="112"/>
        <v>0</v>
      </c>
      <c r="AQ649">
        <f t="shared" si="113"/>
        <v>0</v>
      </c>
    </row>
    <row r="650" spans="1:43" x14ac:dyDescent="0.2">
      <c r="A650" t="s">
        <v>372</v>
      </c>
      <c r="B650" s="1" t="s">
        <v>1155</v>
      </c>
      <c r="C650" t="s">
        <v>380</v>
      </c>
      <c r="D650" s="15">
        <v>1</v>
      </c>
      <c r="E650" s="1" t="s">
        <v>396</v>
      </c>
      <c r="F650" s="3">
        <f>'Metric Summary'!$C$30</f>
        <v>0</v>
      </c>
      <c r="G650" s="4">
        <f t="shared" si="108"/>
        <v>0</v>
      </c>
      <c r="H650" s="51">
        <f t="shared" si="109"/>
        <v>0</v>
      </c>
      <c r="I650" s="52">
        <f t="shared" si="110"/>
        <v>0</v>
      </c>
      <c r="J650" s="17">
        <f t="shared" si="111"/>
        <v>0</v>
      </c>
      <c r="K650" s="13">
        <f>J650*60*24*'Metric Summary'!$A$14</f>
        <v>0</v>
      </c>
      <c r="L650" s="52">
        <f>D650*F650*AJ650*AK650*'Metric Summary'!$A$15</f>
        <v>0</v>
      </c>
      <c r="M650" s="52">
        <f>D650*F650*AJ650*AK650*'Metric Summary'!$A$15*'Metric Summary'!$A$17</f>
        <v>0</v>
      </c>
      <c r="N650" s="13">
        <f>L650*24*'Metric Summary'!$A$16+M650*'Metric Summary'!$A$18</f>
        <v>0</v>
      </c>
      <c r="AE650" t="s">
        <v>391</v>
      </c>
      <c r="AF650" t="s">
        <v>171</v>
      </c>
      <c r="AG650">
        <v>10</v>
      </c>
      <c r="AH650">
        <v>6</v>
      </c>
      <c r="AI650">
        <v>0</v>
      </c>
      <c r="AL650">
        <v>172</v>
      </c>
      <c r="AM650">
        <v>152</v>
      </c>
      <c r="AO650" s="18">
        <f>250+19*AH650+D650*(23+(AL650-AM650)+AM650*(1-IF(AN650&gt;0,AN650,'Metric Summary'!$AG$2)))</f>
        <v>467.8</v>
      </c>
      <c r="AP650">
        <f t="shared" si="112"/>
        <v>0</v>
      </c>
      <c r="AQ650">
        <f t="shared" si="113"/>
        <v>0</v>
      </c>
    </row>
    <row r="651" spans="1:43" x14ac:dyDescent="0.2">
      <c r="A651" t="s">
        <v>372</v>
      </c>
      <c r="B651" s="1" t="s">
        <v>1155</v>
      </c>
      <c r="C651" t="s">
        <v>383</v>
      </c>
      <c r="D651" s="15">
        <v>1</v>
      </c>
      <c r="E651" s="1" t="s">
        <v>398</v>
      </c>
      <c r="F651" s="3">
        <f>'Metric Summary'!$C$30</f>
        <v>0</v>
      </c>
      <c r="G651" s="4">
        <f t="shared" si="108"/>
        <v>0</v>
      </c>
      <c r="H651" s="51">
        <f t="shared" si="109"/>
        <v>0</v>
      </c>
      <c r="I651" s="52">
        <f t="shared" si="110"/>
        <v>0</v>
      </c>
      <c r="J651" s="17">
        <f t="shared" si="111"/>
        <v>0</v>
      </c>
      <c r="K651" s="13">
        <f>J651*60*24*'Metric Summary'!$A$14</f>
        <v>0</v>
      </c>
      <c r="L651" s="52">
        <f>D651*F651*AJ651*AK651*'Metric Summary'!$A$15</f>
        <v>0</v>
      </c>
      <c r="M651" s="52">
        <f>D651*F651*AJ651*AK651*'Metric Summary'!$A$15*'Metric Summary'!$A$17</f>
        <v>0</v>
      </c>
      <c r="N651" s="13">
        <f>L651*24*'Metric Summary'!$A$16+M651*'Metric Summary'!$A$18</f>
        <v>0</v>
      </c>
      <c r="AE651" t="s">
        <v>394</v>
      </c>
      <c r="AF651" t="s">
        <v>171</v>
      </c>
      <c r="AG651">
        <v>1</v>
      </c>
      <c r="AH651">
        <v>18</v>
      </c>
      <c r="AI651">
        <v>10</v>
      </c>
      <c r="AL651">
        <v>1342</v>
      </c>
      <c r="AM651">
        <v>1204</v>
      </c>
      <c r="AO651" s="18">
        <f>250+19*AH651+D651*(23+(AL651-AM651)+AM651*(1-IF(AN651&gt;0,AN651,'Metric Summary'!$AG$2)))</f>
        <v>1234.5999999999999</v>
      </c>
      <c r="AP651">
        <f t="shared" si="112"/>
        <v>0</v>
      </c>
      <c r="AQ651">
        <f t="shared" si="113"/>
        <v>0</v>
      </c>
    </row>
    <row r="652" spans="1:43" x14ac:dyDescent="0.2">
      <c r="A652" t="s">
        <v>372</v>
      </c>
      <c r="B652" s="1" t="s">
        <v>1155</v>
      </c>
      <c r="C652" t="s">
        <v>384</v>
      </c>
      <c r="D652" s="28">
        <f>'Metric Summary'!$D$30</f>
        <v>200</v>
      </c>
      <c r="E652" s="1" t="s">
        <v>373</v>
      </c>
      <c r="F652" s="3">
        <f>'Metric Summary'!$C$30</f>
        <v>0</v>
      </c>
      <c r="G652" s="4">
        <f t="shared" si="108"/>
        <v>0</v>
      </c>
      <c r="H652" s="51">
        <f t="shared" si="109"/>
        <v>0</v>
      </c>
      <c r="I652" s="52">
        <f t="shared" si="110"/>
        <v>0</v>
      </c>
      <c r="J652" s="17">
        <f t="shared" si="111"/>
        <v>0</v>
      </c>
      <c r="K652" s="13">
        <f>J652*60*24*'Metric Summary'!$A$14</f>
        <v>0</v>
      </c>
      <c r="L652" s="52">
        <f>D652*F652*AJ652*AK652*'Metric Summary'!$A$15</f>
        <v>0</v>
      </c>
      <c r="M652" s="52">
        <f>D652*F652*AJ652*AK652*'Metric Summary'!$A$15*'Metric Summary'!$A$17</f>
        <v>0</v>
      </c>
      <c r="N652" s="13">
        <f>L652*24*'Metric Summary'!$A$16+M652*'Metric Summary'!$A$18</f>
        <v>0</v>
      </c>
      <c r="AE652" t="s">
        <v>395</v>
      </c>
      <c r="AF652" t="s">
        <v>171</v>
      </c>
      <c r="AG652">
        <v>5</v>
      </c>
      <c r="AH652">
        <v>13</v>
      </c>
      <c r="AI652">
        <v>5</v>
      </c>
      <c r="AL652">
        <v>459</v>
      </c>
      <c r="AM652">
        <v>392</v>
      </c>
      <c r="AO652" s="18">
        <f>250+19*AH652+D652*(23+(AL652-AM652)+AM652*(1-IF(AN652&gt;0,AN652,'Metric Summary'!$AG$2)))</f>
        <v>49857</v>
      </c>
      <c r="AP652">
        <f t="shared" si="112"/>
        <v>0</v>
      </c>
      <c r="AQ652">
        <f t="shared" si="113"/>
        <v>0</v>
      </c>
    </row>
    <row r="653" spans="1:43" x14ac:dyDescent="0.2">
      <c r="A653" t="s">
        <v>372</v>
      </c>
      <c r="B653" s="1" t="s">
        <v>1155</v>
      </c>
      <c r="C653" t="s">
        <v>381</v>
      </c>
      <c r="D653" s="15">
        <v>24</v>
      </c>
      <c r="E653" s="1" t="s">
        <v>399</v>
      </c>
      <c r="F653" s="3">
        <f>'Metric Summary'!$C$30</f>
        <v>0</v>
      </c>
      <c r="G653" s="4">
        <f t="shared" si="108"/>
        <v>0</v>
      </c>
      <c r="H653" s="51">
        <f t="shared" si="109"/>
        <v>0</v>
      </c>
      <c r="I653" s="52">
        <f t="shared" si="110"/>
        <v>0</v>
      </c>
      <c r="J653" s="17">
        <f t="shared" si="111"/>
        <v>0</v>
      </c>
      <c r="K653" s="13">
        <f>J653*60*24*'Metric Summary'!$A$14</f>
        <v>0</v>
      </c>
      <c r="L653" s="52">
        <f>D653*F653*AJ653*AK653*'Metric Summary'!$A$15</f>
        <v>0</v>
      </c>
      <c r="M653" s="52">
        <f>D653*F653*AJ653*AK653*'Metric Summary'!$A$15*'Metric Summary'!$A$17</f>
        <v>0</v>
      </c>
      <c r="N653" s="13">
        <f>L653*24*'Metric Summary'!$A$16+M653*'Metric Summary'!$A$18</f>
        <v>0</v>
      </c>
      <c r="AE653" t="s">
        <v>392</v>
      </c>
      <c r="AF653" t="s">
        <v>171</v>
      </c>
      <c r="AG653">
        <v>5</v>
      </c>
      <c r="AH653">
        <v>16</v>
      </c>
      <c r="AI653">
        <v>7</v>
      </c>
      <c r="AL653">
        <v>574</v>
      </c>
      <c r="AM653">
        <v>448</v>
      </c>
      <c r="AO653" s="18">
        <f>250+19*AH653+D653*(23+(AL653-AM653)+AM653*(1-IF(AN653&gt;0,AN653,'Metric Summary'!$AG$2)))</f>
        <v>8430.8000000000011</v>
      </c>
      <c r="AP653">
        <f t="shared" si="112"/>
        <v>0</v>
      </c>
      <c r="AQ653">
        <f t="shared" si="113"/>
        <v>0</v>
      </c>
    </row>
    <row r="654" spans="1:43" x14ac:dyDescent="0.2">
      <c r="A654" s="1" t="s">
        <v>162</v>
      </c>
      <c r="B654" s="6" t="s">
        <v>329</v>
      </c>
      <c r="C654" t="s">
        <v>85</v>
      </c>
      <c r="D654" s="15">
        <v>1</v>
      </c>
      <c r="E654" s="6" t="str">
        <f>IF(AF654="S","Always one row per interval","")</f>
        <v>Always one row per interval</v>
      </c>
      <c r="F654" s="3">
        <f>'Metric Summary'!$C$61</f>
        <v>10</v>
      </c>
      <c r="G654" s="4">
        <f t="shared" si="108"/>
        <v>17.203333333333333</v>
      </c>
      <c r="H654" s="51">
        <f t="shared" si="109"/>
        <v>1</v>
      </c>
      <c r="I654" s="52">
        <f t="shared" si="110"/>
        <v>10</v>
      </c>
      <c r="J654" s="17">
        <f t="shared" si="111"/>
        <v>120</v>
      </c>
      <c r="K654" s="13">
        <f>J654*60*24*'Metric Summary'!$A$14</f>
        <v>1382400</v>
      </c>
      <c r="L654" s="52">
        <f>D654*F654*AJ654*AK654*'Metric Summary'!$A$15</f>
        <v>40</v>
      </c>
      <c r="M654" s="52">
        <f>D654*F654*AJ654*AK654*'Metric Summary'!$A$15*'Metric Summary'!$A$17</f>
        <v>40</v>
      </c>
      <c r="N654" s="13">
        <f>L654*24*'Metric Summary'!$A$16+M654*'Metric Summary'!$A$18</f>
        <v>64920</v>
      </c>
      <c r="AE654" t="s">
        <v>86</v>
      </c>
      <c r="AF654" t="s">
        <v>170</v>
      </c>
      <c r="AG654">
        <v>1</v>
      </c>
      <c r="AH654">
        <v>21</v>
      </c>
      <c r="AI654">
        <v>12</v>
      </c>
      <c r="AJ654">
        <v>4</v>
      </c>
      <c r="AK654">
        <v>1</v>
      </c>
      <c r="AL654">
        <v>713</v>
      </c>
      <c r="AM654">
        <v>588</v>
      </c>
      <c r="AO654" s="18">
        <f>250+19*AH654+D654*(23+(AL654-AM654)+AM654*(1-IF(AN654&gt;0,AN654,'Metric Summary'!$AG$2)))</f>
        <v>1032.2</v>
      </c>
      <c r="AP654">
        <f t="shared" si="112"/>
        <v>120</v>
      </c>
      <c r="AQ654">
        <f t="shared" si="113"/>
        <v>120</v>
      </c>
    </row>
    <row r="655" spans="1:43" x14ac:dyDescent="0.2">
      <c r="A655" s="1" t="s">
        <v>162</v>
      </c>
      <c r="B655" s="6" t="s">
        <v>329</v>
      </c>
      <c r="C655" t="s">
        <v>366</v>
      </c>
      <c r="D655" s="27">
        <f>D661</f>
        <v>15</v>
      </c>
      <c r="E655" s="1" t="s">
        <v>370</v>
      </c>
      <c r="F655" s="3">
        <f>'Metric Summary'!$C$61</f>
        <v>10</v>
      </c>
      <c r="G655" s="4">
        <f t="shared" si="108"/>
        <v>219.45</v>
      </c>
      <c r="H655" s="51">
        <f t="shared" si="109"/>
        <v>3</v>
      </c>
      <c r="I655" s="52">
        <f t="shared" si="110"/>
        <v>30</v>
      </c>
      <c r="J655" s="17">
        <f t="shared" si="111"/>
        <v>120</v>
      </c>
      <c r="K655" s="13">
        <f>J655*60*24*'Metric Summary'!$A$14</f>
        <v>1382400</v>
      </c>
      <c r="L655" s="52">
        <f>D655*F655*AJ655*AK655*'Metric Summary'!$A$15</f>
        <v>0</v>
      </c>
      <c r="M655" s="52">
        <f>D655*F655*AJ655*AK655*'Metric Summary'!$A$15*'Metric Summary'!$A$17</f>
        <v>0</v>
      </c>
      <c r="N655" s="13">
        <f>L655*24*'Metric Summary'!$A$16+M655*'Metric Summary'!$A$18</f>
        <v>0</v>
      </c>
      <c r="AE655" t="s">
        <v>368</v>
      </c>
      <c r="AF655" t="s">
        <v>171</v>
      </c>
      <c r="AG655">
        <v>5</v>
      </c>
      <c r="AH655">
        <v>11</v>
      </c>
      <c r="AI655">
        <v>4</v>
      </c>
      <c r="AL655">
        <v>527</v>
      </c>
      <c r="AM655">
        <v>480</v>
      </c>
      <c r="AO655" s="18">
        <f>250+19*AH655+D655*(23+(AL655-AM655)+AM655*(1-IF(AN655&gt;0,AN655,'Metric Summary'!$AG$2)))</f>
        <v>4389</v>
      </c>
      <c r="AP655">
        <f t="shared" si="112"/>
        <v>40</v>
      </c>
      <c r="AQ655">
        <f t="shared" si="113"/>
        <v>600</v>
      </c>
    </row>
    <row r="656" spans="1:43" x14ac:dyDescent="0.2">
      <c r="A656" s="1" t="s">
        <v>162</v>
      </c>
      <c r="B656" s="6" t="s">
        <v>329</v>
      </c>
      <c r="C656" t="s">
        <v>367</v>
      </c>
      <c r="D656" s="15">
        <f>D655/5</f>
        <v>3</v>
      </c>
      <c r="E656" s="1" t="s">
        <v>371</v>
      </c>
      <c r="F656" s="3">
        <f>'Metric Summary'!$C$61</f>
        <v>10</v>
      </c>
      <c r="G656" s="4">
        <f t="shared" si="108"/>
        <v>9.6620000000000008</v>
      </c>
      <c r="H656" s="51">
        <f t="shared" si="109"/>
        <v>0.6</v>
      </c>
      <c r="I656" s="52">
        <f t="shared" si="110"/>
        <v>6</v>
      </c>
      <c r="J656" s="17">
        <f t="shared" si="111"/>
        <v>30</v>
      </c>
      <c r="K656" s="13">
        <f>J656*60*24*'Metric Summary'!$A$14</f>
        <v>345600</v>
      </c>
      <c r="L656" s="52">
        <f>D656*F656*AJ656*AK656*'Metric Summary'!$A$15</f>
        <v>0</v>
      </c>
      <c r="M656" s="52">
        <f>D656*F656*AJ656*AK656*'Metric Summary'!$A$15*'Metric Summary'!$A$17</f>
        <v>0</v>
      </c>
      <c r="N656" s="13">
        <f>L656*24*'Metric Summary'!$A$16+M656*'Metric Summary'!$A$18</f>
        <v>0</v>
      </c>
      <c r="AE656" t="s">
        <v>369</v>
      </c>
      <c r="AF656" t="s">
        <v>171</v>
      </c>
      <c r="AG656">
        <v>5</v>
      </c>
      <c r="AH656">
        <v>10</v>
      </c>
      <c r="AI656">
        <v>5</v>
      </c>
      <c r="AL656">
        <v>306</v>
      </c>
      <c r="AM656">
        <v>256</v>
      </c>
      <c r="AO656" s="18">
        <f>250+19*AH656+D656*(23+(AL656-AM656)+AM656*(1-IF(AN656&gt;0,AN656,'Metric Summary'!$AG$2)))</f>
        <v>966.2</v>
      </c>
      <c r="AP656">
        <f t="shared" si="112"/>
        <v>50</v>
      </c>
      <c r="AQ656">
        <f t="shared" si="113"/>
        <v>150</v>
      </c>
    </row>
    <row r="657" spans="1:43" x14ac:dyDescent="0.2">
      <c r="A657" s="1" t="s">
        <v>162</v>
      </c>
      <c r="B657" s="6" t="s">
        <v>329</v>
      </c>
      <c r="C657" t="s">
        <v>89</v>
      </c>
      <c r="D657" s="15">
        <v>1</v>
      </c>
      <c r="E657" s="6" t="s">
        <v>223</v>
      </c>
      <c r="F657" s="3">
        <f>'Metric Summary'!$C$61</f>
        <v>10</v>
      </c>
      <c r="G657" s="4">
        <f t="shared" si="108"/>
        <v>9.15</v>
      </c>
      <c r="H657" s="51">
        <f t="shared" si="109"/>
        <v>1</v>
      </c>
      <c r="I657" s="52">
        <f t="shared" si="110"/>
        <v>10</v>
      </c>
      <c r="J657" s="17">
        <f t="shared" si="111"/>
        <v>30</v>
      </c>
      <c r="K657" s="13">
        <f>J657*60*24*'Metric Summary'!$A$14</f>
        <v>345600</v>
      </c>
      <c r="L657" s="52">
        <f>D657*F657*AJ657*AK657*'Metric Summary'!$A$15</f>
        <v>0</v>
      </c>
      <c r="M657" s="52">
        <f>D657*F657*AJ657*AK657*'Metric Summary'!$A$15*'Metric Summary'!$A$17</f>
        <v>0</v>
      </c>
      <c r="N657" s="13">
        <f>L657*24*'Metric Summary'!$A$16+M657*'Metric Summary'!$A$18</f>
        <v>0</v>
      </c>
      <c r="AE657" t="s">
        <v>90</v>
      </c>
      <c r="AF657" t="s">
        <v>171</v>
      </c>
      <c r="AG657">
        <v>1</v>
      </c>
      <c r="AH657">
        <v>6</v>
      </c>
      <c r="AI657">
        <v>3</v>
      </c>
      <c r="AL657">
        <v>354</v>
      </c>
      <c r="AM657">
        <v>320</v>
      </c>
      <c r="AO657" s="18">
        <f>250+19*AH657+D657*(23+(AL657-AM657)+AM657*(1-IF(AN657&gt;0,AN657,'Metric Summary'!$AG$2)))</f>
        <v>549</v>
      </c>
      <c r="AP657">
        <f t="shared" si="112"/>
        <v>30</v>
      </c>
      <c r="AQ657">
        <f t="shared" si="113"/>
        <v>30</v>
      </c>
    </row>
    <row r="658" spans="1:43" x14ac:dyDescent="0.2">
      <c r="A658" s="1" t="s">
        <v>162</v>
      </c>
      <c r="B658" s="6" t="s">
        <v>329</v>
      </c>
      <c r="C658" t="s">
        <v>87</v>
      </c>
      <c r="D658" s="15">
        <v>1</v>
      </c>
      <c r="E658" s="6" t="s">
        <v>223</v>
      </c>
      <c r="F658" s="3">
        <f>'Metric Summary'!$C$61</f>
        <v>10</v>
      </c>
      <c r="G658" s="4">
        <f t="shared" si="108"/>
        <v>1.6287499999999999</v>
      </c>
      <c r="H658" s="51">
        <f t="shared" si="109"/>
        <v>0.125</v>
      </c>
      <c r="I658" s="52">
        <f t="shared" si="110"/>
        <v>1.25</v>
      </c>
      <c r="J658" s="17">
        <f t="shared" si="111"/>
        <v>0</v>
      </c>
      <c r="K658" s="13">
        <f>J658*60*24*'Metric Summary'!$A$14</f>
        <v>0</v>
      </c>
      <c r="L658" s="52">
        <f>D658*F658*AJ658*AK658*'Metric Summary'!$A$15</f>
        <v>0</v>
      </c>
      <c r="M658" s="52">
        <f>D658*F658*AJ658*AK658*'Metric Summary'!$A$15*'Metric Summary'!$A$17</f>
        <v>0</v>
      </c>
      <c r="N658" s="13">
        <f>L658*24*'Metric Summary'!$A$16+M658*'Metric Summary'!$A$18</f>
        <v>0</v>
      </c>
      <c r="AE658" t="s">
        <v>88</v>
      </c>
      <c r="AF658" t="s">
        <v>171</v>
      </c>
      <c r="AG658">
        <v>8</v>
      </c>
      <c r="AH658">
        <v>8</v>
      </c>
      <c r="AI658">
        <v>0</v>
      </c>
      <c r="AL658">
        <v>856</v>
      </c>
      <c r="AM658">
        <v>832</v>
      </c>
      <c r="AO658" s="18">
        <f>250+19*AH658+D658*(23+(AL658-AM658)+AM658*(1-IF(AN658&gt;0,AN658,'Metric Summary'!$AG$2)))</f>
        <v>781.8</v>
      </c>
      <c r="AP658">
        <f t="shared" si="112"/>
        <v>0</v>
      </c>
      <c r="AQ658">
        <f t="shared" si="113"/>
        <v>0</v>
      </c>
    </row>
    <row r="659" spans="1:43" x14ac:dyDescent="0.2">
      <c r="A659" s="1" t="s">
        <v>162</v>
      </c>
      <c r="B659" s="6" t="s">
        <v>329</v>
      </c>
      <c r="C659" t="s">
        <v>91</v>
      </c>
      <c r="D659" s="15">
        <v>1</v>
      </c>
      <c r="E659" s="6" t="s">
        <v>223</v>
      </c>
      <c r="F659" s="3">
        <f>'Metric Summary'!$C$61</f>
        <v>10</v>
      </c>
      <c r="G659" s="4">
        <f t="shared" si="108"/>
        <v>8.75</v>
      </c>
      <c r="H659" s="51">
        <f t="shared" si="109"/>
        <v>1</v>
      </c>
      <c r="I659" s="52">
        <f t="shared" si="110"/>
        <v>10</v>
      </c>
      <c r="J659" s="17">
        <f t="shared" si="111"/>
        <v>20</v>
      </c>
      <c r="K659" s="13">
        <f>J659*60*24*'Metric Summary'!$A$14</f>
        <v>230400</v>
      </c>
      <c r="L659" s="52">
        <f>D659*F659*AJ659*AK659*'Metric Summary'!$A$15</f>
        <v>0</v>
      </c>
      <c r="M659" s="52">
        <f>D659*F659*AJ659*AK659*'Metric Summary'!$A$15*'Metric Summary'!$A$17</f>
        <v>0</v>
      </c>
      <c r="N659" s="13">
        <f>L659*24*'Metric Summary'!$A$16+M659*'Metric Summary'!$A$18</f>
        <v>0</v>
      </c>
      <c r="AE659" t="s">
        <v>92</v>
      </c>
      <c r="AF659" t="s">
        <v>171</v>
      </c>
      <c r="AG659">
        <v>1</v>
      </c>
      <c r="AH659">
        <v>5</v>
      </c>
      <c r="AI659">
        <v>2</v>
      </c>
      <c r="AL659">
        <v>349</v>
      </c>
      <c r="AM659">
        <v>320</v>
      </c>
      <c r="AO659" s="18">
        <f>250+19*AH659+D659*(23+(AL659-AM659)+AM659*(1-IF(AN659&gt;0,AN659,'Metric Summary'!$AG$2)))</f>
        <v>525</v>
      </c>
      <c r="AP659">
        <f t="shared" si="112"/>
        <v>20</v>
      </c>
      <c r="AQ659">
        <f t="shared" si="113"/>
        <v>20</v>
      </c>
    </row>
    <row r="660" spans="1:43" x14ac:dyDescent="0.2">
      <c r="A660" s="1" t="s">
        <v>162</v>
      </c>
      <c r="B660" s="6" t="s">
        <v>329</v>
      </c>
      <c r="C660" t="s">
        <v>14</v>
      </c>
      <c r="D660" s="15">
        <f>D661*2</f>
        <v>30</v>
      </c>
      <c r="E660" s="6" t="s">
        <v>210</v>
      </c>
      <c r="F660" s="3">
        <f>'Metric Summary'!$C$61</f>
        <v>10</v>
      </c>
      <c r="G660" s="4">
        <f t="shared" si="108"/>
        <v>8963</v>
      </c>
      <c r="H660" s="51">
        <f t="shared" si="109"/>
        <v>30</v>
      </c>
      <c r="I660" s="52">
        <f t="shared" si="110"/>
        <v>300</v>
      </c>
      <c r="J660" s="17">
        <f t="shared" si="111"/>
        <v>2100</v>
      </c>
      <c r="K660" s="13">
        <f>J660*60*24*'Metric Summary'!$A$14</f>
        <v>24192000</v>
      </c>
      <c r="L660" s="52">
        <f>D660*F660*AJ660*AK660*'Metric Summary'!$A$15</f>
        <v>300</v>
      </c>
      <c r="M660" s="52">
        <f>D660*F660*AJ660*AK660*'Metric Summary'!$A$15*'Metric Summary'!$A$17</f>
        <v>300</v>
      </c>
      <c r="N660" s="13">
        <f>L660*24*'Metric Summary'!$A$16+M660*'Metric Summary'!$A$18</f>
        <v>486900</v>
      </c>
      <c r="AE660" t="s">
        <v>15</v>
      </c>
      <c r="AF660" t="s">
        <v>171</v>
      </c>
      <c r="AG660">
        <v>1</v>
      </c>
      <c r="AH660">
        <v>18</v>
      </c>
      <c r="AI660">
        <v>7</v>
      </c>
      <c r="AJ660">
        <v>1</v>
      </c>
      <c r="AK660">
        <v>1</v>
      </c>
      <c r="AL660">
        <v>1150</v>
      </c>
      <c r="AM660">
        <v>992</v>
      </c>
      <c r="AO660" s="18">
        <f>250+19*AH660+D660*(23+(AL660-AM660)+AM660*(1-IF(AN660&gt;0,AN660,'Metric Summary'!$AG$2)))</f>
        <v>17926</v>
      </c>
      <c r="AP660">
        <f t="shared" si="112"/>
        <v>70</v>
      </c>
      <c r="AQ660">
        <f t="shared" si="113"/>
        <v>2100</v>
      </c>
    </row>
    <row r="661" spans="1:43" x14ac:dyDescent="0.2">
      <c r="A661" s="1" t="s">
        <v>162</v>
      </c>
      <c r="B661" s="6" t="s">
        <v>329</v>
      </c>
      <c r="C661" t="s">
        <v>16</v>
      </c>
      <c r="D661" s="3">
        <f>'Metric Summary'!D61</f>
        <v>15</v>
      </c>
      <c r="E661" s="6" t="s">
        <v>220</v>
      </c>
      <c r="F661" s="3">
        <f>'Metric Summary'!$C$61</f>
        <v>10</v>
      </c>
      <c r="G661" s="4">
        <f t="shared" si="108"/>
        <v>1105.75</v>
      </c>
      <c r="H661" s="51">
        <f t="shared" si="109"/>
        <v>15</v>
      </c>
      <c r="I661" s="52">
        <f t="shared" si="110"/>
        <v>150</v>
      </c>
      <c r="J661" s="17">
        <f t="shared" si="111"/>
        <v>750</v>
      </c>
      <c r="K661" s="13">
        <f>J661*60*24*'Metric Summary'!$A$14</f>
        <v>8640000</v>
      </c>
      <c r="L661" s="52">
        <f>D661*F661*AJ661*AK661*'Metric Summary'!$A$15</f>
        <v>0</v>
      </c>
      <c r="M661" s="52">
        <f>D661*F661*AJ661*AK661*'Metric Summary'!$A$15*'Metric Summary'!$A$17</f>
        <v>0</v>
      </c>
      <c r="N661" s="13">
        <f>L661*24*'Metric Summary'!$A$16+M661*'Metric Summary'!$A$18</f>
        <v>0</v>
      </c>
      <c r="AE661" t="s">
        <v>17</v>
      </c>
      <c r="AF661" t="s">
        <v>171</v>
      </c>
      <c r="AG661">
        <v>1</v>
      </c>
      <c r="AH661">
        <v>12</v>
      </c>
      <c r="AI661">
        <v>5</v>
      </c>
      <c r="AL661">
        <v>528</v>
      </c>
      <c r="AM661">
        <v>480</v>
      </c>
      <c r="AO661" s="18">
        <f>250+19*AH661+D661*(23+(AL661-AM661)+AM661*(1-IF(AN661&gt;0,AN661,'Metric Summary'!$AG$2)))</f>
        <v>4423</v>
      </c>
      <c r="AP661">
        <f t="shared" si="112"/>
        <v>50</v>
      </c>
      <c r="AQ661">
        <f t="shared" si="113"/>
        <v>750</v>
      </c>
    </row>
    <row r="662" spans="1:43" x14ac:dyDescent="0.2">
      <c r="A662" s="1" t="s">
        <v>162</v>
      </c>
      <c r="B662" s="6" t="s">
        <v>329</v>
      </c>
      <c r="C662" t="s">
        <v>1420</v>
      </c>
      <c r="D662" s="15">
        <v>0</v>
      </c>
      <c r="E662" s="1" t="s">
        <v>1422</v>
      </c>
      <c r="F662" s="3">
        <f>'Metric Summary'!$C$61</f>
        <v>10</v>
      </c>
      <c r="G662" s="4">
        <f t="shared" si="108"/>
        <v>0</v>
      </c>
      <c r="H662" s="51">
        <f t="shared" si="109"/>
        <v>0</v>
      </c>
      <c r="I662" s="52">
        <f t="shared" si="110"/>
        <v>0</v>
      </c>
      <c r="J662" s="17">
        <f t="shared" si="111"/>
        <v>0</v>
      </c>
      <c r="K662" s="13">
        <f>J662*60*24*'Metric Summary'!$A$14</f>
        <v>0</v>
      </c>
      <c r="L662" s="52">
        <f>D662*F662*AJ662*AK662*'Metric Summary'!$A$15</f>
        <v>0</v>
      </c>
      <c r="M662" s="52">
        <f>D662*F662*AJ662*AK662*'Metric Summary'!$A$15*'Metric Summary'!$A$17</f>
        <v>0</v>
      </c>
      <c r="N662" s="13">
        <f>L662*24*'Metric Summary'!$A$16+M662*'Metric Summary'!$A$18</f>
        <v>0</v>
      </c>
      <c r="AE662" t="s">
        <v>1423</v>
      </c>
      <c r="AF662" t="s">
        <v>171</v>
      </c>
      <c r="AG662">
        <v>1</v>
      </c>
      <c r="AH662">
        <v>33</v>
      </c>
      <c r="AI662">
        <v>6</v>
      </c>
      <c r="AL662">
        <v>3977</v>
      </c>
      <c r="AM662">
        <v>3616</v>
      </c>
      <c r="AO662" s="18">
        <f>250+19*AH662+D662*(23+(AL662-AM662)+AM662*(1-IF(AN662&gt;0,AN662,'Metric Summary'!$AG$2)))</f>
        <v>877</v>
      </c>
      <c r="AP662">
        <f t="shared" si="112"/>
        <v>0</v>
      </c>
      <c r="AQ662">
        <f t="shared" si="113"/>
        <v>0</v>
      </c>
    </row>
    <row r="663" spans="1:43" x14ac:dyDescent="0.2">
      <c r="A663" s="1" t="s">
        <v>162</v>
      </c>
      <c r="B663" s="6" t="s">
        <v>329</v>
      </c>
      <c r="C663" t="s">
        <v>1421</v>
      </c>
      <c r="D663" s="15">
        <v>0</v>
      </c>
      <c r="E663" s="1" t="s">
        <v>1422</v>
      </c>
      <c r="F663" s="3">
        <f>'Metric Summary'!$C$61</f>
        <v>10</v>
      </c>
      <c r="G663" s="4">
        <f t="shared" si="108"/>
        <v>0</v>
      </c>
      <c r="H663" s="51">
        <f t="shared" si="109"/>
        <v>0</v>
      </c>
      <c r="I663" s="52">
        <f t="shared" si="110"/>
        <v>0</v>
      </c>
      <c r="J663" s="17">
        <f t="shared" si="111"/>
        <v>0</v>
      </c>
      <c r="K663" s="13">
        <f>J663*60*24*'Metric Summary'!$A$14</f>
        <v>0</v>
      </c>
      <c r="L663" s="52">
        <f>D663*F663*AJ663*AK663*'Metric Summary'!$A$15</f>
        <v>0</v>
      </c>
      <c r="M663" s="52">
        <f>D663*F663*AJ663*AK663*'Metric Summary'!$A$15*'Metric Summary'!$A$17</f>
        <v>0</v>
      </c>
      <c r="N663" s="13">
        <f>L663*24*'Metric Summary'!$A$16+M663*'Metric Summary'!$A$18</f>
        <v>0</v>
      </c>
      <c r="AE663" t="s">
        <v>1424</v>
      </c>
      <c r="AF663" t="s">
        <v>171</v>
      </c>
      <c r="AG663">
        <v>1</v>
      </c>
      <c r="AH663">
        <v>24</v>
      </c>
      <c r="AI663">
        <v>1</v>
      </c>
      <c r="AL663">
        <v>2944</v>
      </c>
      <c r="AM663">
        <v>2752</v>
      </c>
      <c r="AO663" s="18">
        <f>250+19*AH663+D663*(23+(AL663-AM663)+AM663*(1-IF(AN663&gt;0,AN663,'Metric Summary'!$AG$2)))</f>
        <v>706</v>
      </c>
      <c r="AP663">
        <f t="shared" si="112"/>
        <v>0</v>
      </c>
      <c r="AQ663">
        <f t="shared" si="113"/>
        <v>0</v>
      </c>
    </row>
    <row r="664" spans="1:43" x14ac:dyDescent="0.2">
      <c r="A664" s="1" t="s">
        <v>162</v>
      </c>
      <c r="B664" s="6" t="s">
        <v>329</v>
      </c>
      <c r="C664" t="s">
        <v>265</v>
      </c>
      <c r="D664" s="15">
        <v>0</v>
      </c>
      <c r="E664" s="6" t="s">
        <v>272</v>
      </c>
      <c r="F664" s="3">
        <f>'Metric Summary'!$C$61</f>
        <v>10</v>
      </c>
      <c r="G664" s="4">
        <f t="shared" si="108"/>
        <v>0</v>
      </c>
      <c r="H664" s="51">
        <f t="shared" si="109"/>
        <v>0</v>
      </c>
      <c r="I664" s="52">
        <f t="shared" si="110"/>
        <v>0</v>
      </c>
      <c r="J664" s="17">
        <f t="shared" si="111"/>
        <v>0</v>
      </c>
      <c r="K664" s="13">
        <f>J664*60*24*'Metric Summary'!$A$14</f>
        <v>0</v>
      </c>
      <c r="L664" s="52">
        <f>D664*F664*AJ664*AK664*'Metric Summary'!$A$15</f>
        <v>0</v>
      </c>
      <c r="M664" s="52">
        <f>D664*F664*AJ664*AK664*'Metric Summary'!$A$15*'Metric Summary'!$A$17</f>
        <v>0</v>
      </c>
      <c r="N664" s="13">
        <f>L664*24*'Metric Summary'!$A$16+M664*'Metric Summary'!$A$18</f>
        <v>0</v>
      </c>
      <c r="AE664" t="s">
        <v>268</v>
      </c>
      <c r="AF664" t="s">
        <v>171</v>
      </c>
      <c r="AG664">
        <v>5</v>
      </c>
      <c r="AH664">
        <v>8</v>
      </c>
      <c r="AI664">
        <v>0</v>
      </c>
      <c r="AL664">
        <v>2163</v>
      </c>
      <c r="AM664">
        <v>2144</v>
      </c>
      <c r="AO664" s="18">
        <f>250+19*AH664+D664*(23+(AL664-AM664)+AM664*(1-IF(AN664&gt;0,AN664,'Metric Summary'!$AG$2)))</f>
        <v>402</v>
      </c>
      <c r="AP664">
        <f t="shared" si="112"/>
        <v>0</v>
      </c>
      <c r="AQ664">
        <f t="shared" si="113"/>
        <v>0</v>
      </c>
    </row>
    <row r="665" spans="1:43" x14ac:dyDescent="0.2">
      <c r="A665" s="1" t="s">
        <v>162</v>
      </c>
      <c r="B665" s="6" t="s">
        <v>329</v>
      </c>
      <c r="C665" t="s">
        <v>266</v>
      </c>
      <c r="D665" s="15">
        <v>0</v>
      </c>
      <c r="E665" s="6" t="s">
        <v>273</v>
      </c>
      <c r="F665" s="3">
        <f>'Metric Summary'!$C$61</f>
        <v>10</v>
      </c>
      <c r="G665" s="4">
        <f t="shared" si="108"/>
        <v>0</v>
      </c>
      <c r="H665" s="51">
        <f t="shared" si="109"/>
        <v>0</v>
      </c>
      <c r="I665" s="52">
        <f t="shared" si="110"/>
        <v>0</v>
      </c>
      <c r="J665" s="17">
        <f t="shared" si="111"/>
        <v>0</v>
      </c>
      <c r="K665" s="13">
        <f>J665*60*24*'Metric Summary'!$A$14</f>
        <v>0</v>
      </c>
      <c r="L665" s="52">
        <f>D665*F665*AJ665*AK665*'Metric Summary'!$A$15</f>
        <v>0</v>
      </c>
      <c r="M665" s="52">
        <f>D665*F665*AJ665*AK665*'Metric Summary'!$A$15*'Metric Summary'!$A$17</f>
        <v>0</v>
      </c>
      <c r="N665" s="13">
        <f>L665*24*'Metric Summary'!$A$16+M665*'Metric Summary'!$A$18</f>
        <v>0</v>
      </c>
      <c r="AE665" t="s">
        <v>269</v>
      </c>
      <c r="AF665" t="s">
        <v>171</v>
      </c>
      <c r="AG665">
        <v>5</v>
      </c>
      <c r="AH665">
        <v>16</v>
      </c>
      <c r="AI665">
        <v>3</v>
      </c>
      <c r="AL665">
        <v>1216</v>
      </c>
      <c r="AM665">
        <v>1120</v>
      </c>
      <c r="AO665" s="18">
        <f>250+19*AH665+D665*(23+(AL665-AM665)+AM665*(1-IF(AN665&gt;0,AN665,'Metric Summary'!$AG$2)))</f>
        <v>554</v>
      </c>
      <c r="AP665">
        <f t="shared" si="112"/>
        <v>0</v>
      </c>
      <c r="AQ665">
        <f t="shared" si="113"/>
        <v>0</v>
      </c>
    </row>
    <row r="666" spans="1:43" x14ac:dyDescent="0.2">
      <c r="A666" s="1" t="s">
        <v>162</v>
      </c>
      <c r="B666" s="6" t="s">
        <v>329</v>
      </c>
      <c r="C666" t="s">
        <v>267</v>
      </c>
      <c r="D666" s="15">
        <v>0</v>
      </c>
      <c r="E666" s="6" t="s">
        <v>274</v>
      </c>
      <c r="F666" s="3">
        <f>'Metric Summary'!$C$61</f>
        <v>10</v>
      </c>
      <c r="G666" s="4">
        <f t="shared" si="108"/>
        <v>0</v>
      </c>
      <c r="H666" s="51">
        <f t="shared" si="109"/>
        <v>0</v>
      </c>
      <c r="I666" s="52">
        <f t="shared" si="110"/>
        <v>0</v>
      </c>
      <c r="J666" s="17">
        <f t="shared" si="111"/>
        <v>0</v>
      </c>
      <c r="K666" s="13">
        <f>J666*60*24*'Metric Summary'!$A$14</f>
        <v>0</v>
      </c>
      <c r="L666" s="52">
        <f>D666*F666*AJ666*AK666*'Metric Summary'!$A$15</f>
        <v>0</v>
      </c>
      <c r="M666" s="52">
        <f>D666*F666*AJ666*AK666*'Metric Summary'!$A$15*'Metric Summary'!$A$17</f>
        <v>0</v>
      </c>
      <c r="N666" s="13">
        <f>L666*24*'Metric Summary'!$A$16+M666*'Metric Summary'!$A$18</f>
        <v>0</v>
      </c>
      <c r="AE666" t="s">
        <v>270</v>
      </c>
      <c r="AF666" t="s">
        <v>171</v>
      </c>
      <c r="AG666">
        <v>1</v>
      </c>
      <c r="AH666">
        <v>24</v>
      </c>
      <c r="AI666">
        <v>5</v>
      </c>
      <c r="AL666">
        <v>5200</v>
      </c>
      <c r="AM666">
        <v>5120</v>
      </c>
      <c r="AO666" s="18">
        <f>250+19*AH666+D666*(23+(AL666-AM666)+AM666*(1-IF(AN666&gt;0,AN666,'Metric Summary'!$AG$2)))</f>
        <v>706</v>
      </c>
      <c r="AP666">
        <f t="shared" si="112"/>
        <v>0</v>
      </c>
      <c r="AQ666">
        <f t="shared" si="113"/>
        <v>0</v>
      </c>
    </row>
    <row r="667" spans="1:43" x14ac:dyDescent="0.2">
      <c r="A667" s="1" t="s">
        <v>162</v>
      </c>
      <c r="B667" s="6" t="s">
        <v>329</v>
      </c>
      <c r="C667" t="s">
        <v>134</v>
      </c>
      <c r="D667" s="15">
        <v>1</v>
      </c>
      <c r="E667" s="6" t="str">
        <f>IF(AF667="S","Always one row per interval","")</f>
        <v>Always one row per interval</v>
      </c>
      <c r="F667" s="3">
        <f>'Metric Summary'!$C$61</f>
        <v>10</v>
      </c>
      <c r="G667" s="4">
        <f t="shared" si="108"/>
        <v>1.31375</v>
      </c>
      <c r="H667" s="51">
        <f t="shared" si="109"/>
        <v>0.125</v>
      </c>
      <c r="I667" s="52">
        <f t="shared" si="110"/>
        <v>1.25</v>
      </c>
      <c r="J667" s="17">
        <f t="shared" si="111"/>
        <v>0</v>
      </c>
      <c r="K667" s="13">
        <f>J667*60*24*'Metric Summary'!$A$14</f>
        <v>0</v>
      </c>
      <c r="L667" s="52">
        <f>D667*F667*AJ667*AK667*'Metric Summary'!$A$15</f>
        <v>0</v>
      </c>
      <c r="M667" s="52">
        <f>D667*F667*AJ667*AK667*'Metric Summary'!$A$15*'Metric Summary'!$A$17</f>
        <v>0</v>
      </c>
      <c r="N667" s="13">
        <f>L667*24*'Metric Summary'!$A$16+M667*'Metric Summary'!$A$18</f>
        <v>0</v>
      </c>
      <c r="AE667" t="s">
        <v>137</v>
      </c>
      <c r="AF667" t="s">
        <v>170</v>
      </c>
      <c r="AG667">
        <v>8</v>
      </c>
      <c r="AH667">
        <v>8</v>
      </c>
      <c r="AI667">
        <v>0</v>
      </c>
      <c r="AL667">
        <v>496</v>
      </c>
      <c r="AM667">
        <v>484</v>
      </c>
      <c r="AO667" s="18">
        <f>250+19*AH667+D667*(23+(AL667-AM667)+AM667*(1-IF(AN667&gt;0,AN667,'Metric Summary'!$AG$2)))</f>
        <v>630.6</v>
      </c>
      <c r="AP667">
        <f t="shared" si="112"/>
        <v>0</v>
      </c>
      <c r="AQ667">
        <f t="shared" si="113"/>
        <v>0</v>
      </c>
    </row>
    <row r="668" spans="1:43" x14ac:dyDescent="0.2">
      <c r="A668" s="1" t="s">
        <v>162</v>
      </c>
      <c r="B668" s="6" t="s">
        <v>329</v>
      </c>
      <c r="C668" t="s">
        <v>108</v>
      </c>
      <c r="D668" s="15">
        <v>3</v>
      </c>
      <c r="E668" s="6" t="s">
        <v>212</v>
      </c>
      <c r="F668" s="3">
        <f>'Metric Summary'!$C$61</f>
        <v>10</v>
      </c>
      <c r="G668" s="4">
        <f t="shared" si="108"/>
        <v>64.589999999999989</v>
      </c>
      <c r="H668" s="51">
        <f t="shared" si="109"/>
        <v>3</v>
      </c>
      <c r="I668" s="52">
        <f t="shared" si="110"/>
        <v>30</v>
      </c>
      <c r="J668" s="17">
        <f t="shared" si="111"/>
        <v>360</v>
      </c>
      <c r="K668" s="13">
        <f>J668*60*24*'Metric Summary'!$A$14</f>
        <v>4147200</v>
      </c>
      <c r="L668" s="52">
        <f>D668*F668*AJ668*AK668*'Metric Summary'!$A$15</f>
        <v>60</v>
      </c>
      <c r="M668" s="52">
        <f>D668*F668*AJ668*AK668*'Metric Summary'!$A$15*'Metric Summary'!$A$17</f>
        <v>60</v>
      </c>
      <c r="N668" s="13">
        <f>L668*24*'Metric Summary'!$A$16+M668*'Metric Summary'!$A$18</f>
        <v>97380</v>
      </c>
      <c r="AE668" t="s">
        <v>109</v>
      </c>
      <c r="AF668" t="s">
        <v>171</v>
      </c>
      <c r="AG668">
        <v>1</v>
      </c>
      <c r="AH668">
        <v>20</v>
      </c>
      <c r="AI668">
        <v>12</v>
      </c>
      <c r="AJ668">
        <v>2</v>
      </c>
      <c r="AK668">
        <v>1</v>
      </c>
      <c r="AL668">
        <v>272</v>
      </c>
      <c r="AM668">
        <v>124</v>
      </c>
      <c r="AO668" s="18">
        <f>250+19*AH668+D668*(23+(AL668-AM668)+AM668*(1-IF(AN668&gt;0,AN668,'Metric Summary'!$AG$2)))</f>
        <v>1291.8</v>
      </c>
      <c r="AP668">
        <f t="shared" si="112"/>
        <v>120</v>
      </c>
      <c r="AQ668">
        <f t="shared" si="113"/>
        <v>360</v>
      </c>
    </row>
    <row r="669" spans="1:43" x14ac:dyDescent="0.2">
      <c r="A669" s="1" t="s">
        <v>162</v>
      </c>
      <c r="B669" s="6" t="s">
        <v>329</v>
      </c>
      <c r="C669" t="s">
        <v>21</v>
      </c>
      <c r="D669" s="15">
        <v>15</v>
      </c>
      <c r="E669" s="6" t="s">
        <v>213</v>
      </c>
      <c r="F669" s="3">
        <f>'Metric Summary'!$C$61</f>
        <v>10</v>
      </c>
      <c r="G669" s="4">
        <f t="shared" si="108"/>
        <v>1171.2500000000002</v>
      </c>
      <c r="H669" s="51">
        <f t="shared" si="109"/>
        <v>15</v>
      </c>
      <c r="I669" s="52">
        <f t="shared" si="110"/>
        <v>150</v>
      </c>
      <c r="J669" s="17">
        <f t="shared" si="111"/>
        <v>750</v>
      </c>
      <c r="K669" s="13">
        <f>J669*60*24*'Metric Summary'!$A$14</f>
        <v>8640000</v>
      </c>
      <c r="L669" s="52">
        <f>D669*F669*AJ669*AK669*'Metric Summary'!$A$15</f>
        <v>0</v>
      </c>
      <c r="M669" s="52">
        <f>D669*F669*AJ669*AK669*'Metric Summary'!$A$15*'Metric Summary'!$A$17</f>
        <v>0</v>
      </c>
      <c r="N669" s="13">
        <f>L669*24*'Metric Summary'!$A$16+M669*'Metric Summary'!$A$18</f>
        <v>0</v>
      </c>
      <c r="AE669" t="s">
        <v>126</v>
      </c>
      <c r="AF669" t="s">
        <v>171</v>
      </c>
      <c r="AG669">
        <v>1</v>
      </c>
      <c r="AH669">
        <v>13</v>
      </c>
      <c r="AI669">
        <v>5</v>
      </c>
      <c r="AL669">
        <v>525</v>
      </c>
      <c r="AM669">
        <v>448</v>
      </c>
      <c r="AO669" s="18">
        <f>250+19*AH669+D669*(23+(AL669-AM669)+AM669*(1-IF(AN669&gt;0,AN669,'Metric Summary'!$AG$2)))</f>
        <v>4685.0000000000009</v>
      </c>
      <c r="AP669">
        <f t="shared" si="112"/>
        <v>50</v>
      </c>
      <c r="AQ669">
        <f t="shared" si="113"/>
        <v>750</v>
      </c>
    </row>
    <row r="670" spans="1:43" x14ac:dyDescent="0.2">
      <c r="A670" s="1" t="s">
        <v>162</v>
      </c>
      <c r="B670" s="6" t="s">
        <v>329</v>
      </c>
      <c r="C670" t="s">
        <v>18</v>
      </c>
      <c r="D670" s="15">
        <v>8</v>
      </c>
      <c r="E670" s="6" t="s">
        <v>224</v>
      </c>
      <c r="F670" s="3">
        <f>'Metric Summary'!$C$61</f>
        <v>10</v>
      </c>
      <c r="G670" s="4">
        <f t="shared" si="108"/>
        <v>271.70666666666665</v>
      </c>
      <c r="H670" s="51">
        <f t="shared" si="109"/>
        <v>8</v>
      </c>
      <c r="I670" s="52">
        <f t="shared" si="110"/>
        <v>80</v>
      </c>
      <c r="J670" s="17">
        <f t="shared" si="111"/>
        <v>1440</v>
      </c>
      <c r="K670" s="13">
        <f>J670*60*24*'Metric Summary'!$A$14</f>
        <v>16588800</v>
      </c>
      <c r="L670" s="52">
        <f>D670*F670*AJ670*AK670*'Metric Summary'!$A$15</f>
        <v>160</v>
      </c>
      <c r="M670" s="52">
        <f>D670*F670*AJ670*AK670*'Metric Summary'!$A$15*'Metric Summary'!$A$17</f>
        <v>160</v>
      </c>
      <c r="N670" s="13">
        <f>L670*24*'Metric Summary'!$A$16+M670*'Metric Summary'!$A$18</f>
        <v>259680</v>
      </c>
      <c r="AE670" t="s">
        <v>19</v>
      </c>
      <c r="AF670" t="s">
        <v>171</v>
      </c>
      <c r="AG670">
        <v>1</v>
      </c>
      <c r="AH670">
        <v>21</v>
      </c>
      <c r="AI670">
        <v>18</v>
      </c>
      <c r="AJ670">
        <v>2</v>
      </c>
      <c r="AK670">
        <v>1</v>
      </c>
      <c r="AL670">
        <v>189</v>
      </c>
      <c r="AM670">
        <v>64</v>
      </c>
      <c r="AO670" s="18">
        <f>250+19*AH670+D670*(23+(AL670-AM670)+AM670*(1-IF(AN670&gt;0,AN670,'Metric Summary'!$AG$2)))</f>
        <v>2037.8</v>
      </c>
      <c r="AP670">
        <f t="shared" si="112"/>
        <v>180</v>
      </c>
      <c r="AQ670">
        <f t="shared" si="113"/>
        <v>1440</v>
      </c>
    </row>
    <row r="671" spans="1:43" x14ac:dyDescent="0.2">
      <c r="A671" s="1" t="s">
        <v>162</v>
      </c>
      <c r="B671" s="6" t="s">
        <v>329</v>
      </c>
      <c r="C671" t="s">
        <v>730</v>
      </c>
      <c r="D671" s="15"/>
      <c r="E671" s="1" t="s">
        <v>732</v>
      </c>
      <c r="F671" s="3">
        <f>'Metric Summary'!$C$61</f>
        <v>10</v>
      </c>
      <c r="G671" s="4">
        <f t="shared" si="108"/>
        <v>0</v>
      </c>
      <c r="H671" s="51">
        <f t="shared" si="109"/>
        <v>0</v>
      </c>
      <c r="I671" s="52">
        <f t="shared" si="110"/>
        <v>0</v>
      </c>
      <c r="J671" s="17">
        <f t="shared" si="111"/>
        <v>0</v>
      </c>
      <c r="K671" s="13">
        <f>J671*60*24*'Metric Summary'!$A$14</f>
        <v>0</v>
      </c>
      <c r="L671" s="52">
        <f>D671*F671*AJ671*AK671*'Metric Summary'!$A$15</f>
        <v>0</v>
      </c>
      <c r="M671" s="52">
        <f>D671*F671*AJ671*AK671*'Metric Summary'!$A$15*'Metric Summary'!$A$17</f>
        <v>0</v>
      </c>
      <c r="N671" s="13">
        <f>L671*24*'Metric Summary'!$A$16+M671*'Metric Summary'!$A$18</f>
        <v>0</v>
      </c>
      <c r="AE671" t="s">
        <v>731</v>
      </c>
      <c r="AF671" t="s">
        <v>171</v>
      </c>
      <c r="AG671">
        <v>1</v>
      </c>
      <c r="AH671">
        <v>18</v>
      </c>
      <c r="AI671">
        <v>4</v>
      </c>
      <c r="AL671">
        <v>616</v>
      </c>
      <c r="AM671">
        <v>488</v>
      </c>
      <c r="AO671" s="18">
        <f>250+19*AH671+D671*(23+(AL671-AM671)+AM671*(1-IF(AN671&gt;0,AN671,'Metric Summary'!$AG$2)))</f>
        <v>592</v>
      </c>
      <c r="AP671">
        <f t="shared" si="112"/>
        <v>0</v>
      </c>
      <c r="AQ671">
        <f t="shared" si="113"/>
        <v>0</v>
      </c>
    </row>
    <row r="672" spans="1:43" x14ac:dyDescent="0.2">
      <c r="A672" s="1" t="s">
        <v>162</v>
      </c>
      <c r="B672" s="6" t="s">
        <v>329</v>
      </c>
      <c r="C672" t="s">
        <v>20</v>
      </c>
      <c r="D672" s="15">
        <v>1</v>
      </c>
      <c r="E672" s="6" t="str">
        <f>IF(AF672="S","Always one row per interval","")</f>
        <v>Always one row per interval</v>
      </c>
      <c r="F672" s="3">
        <f>'Metric Summary'!$C$61</f>
        <v>10</v>
      </c>
      <c r="G672" s="4">
        <f t="shared" si="108"/>
        <v>20.39</v>
      </c>
      <c r="H672" s="51">
        <f t="shared" si="109"/>
        <v>1</v>
      </c>
      <c r="I672" s="52">
        <f t="shared" si="110"/>
        <v>10</v>
      </c>
      <c r="J672" s="17">
        <f t="shared" si="111"/>
        <v>260</v>
      </c>
      <c r="K672" s="13">
        <f>J672*60*24*'Metric Summary'!$A$14</f>
        <v>2995200</v>
      </c>
      <c r="L672" s="52">
        <f>D672*F672*AJ672*AK672*'Metric Summary'!$A$15</f>
        <v>0</v>
      </c>
      <c r="M672" s="52">
        <f>D672*F672*AJ672*AK672*'Metric Summary'!$A$15*'Metric Summary'!$A$17</f>
        <v>0</v>
      </c>
      <c r="N672" s="13">
        <f>L672*24*'Metric Summary'!$A$16+M672*'Metric Summary'!$A$18</f>
        <v>0</v>
      </c>
      <c r="AE672" t="s">
        <v>144</v>
      </c>
      <c r="AF672" t="s">
        <v>170</v>
      </c>
      <c r="AG672">
        <v>1</v>
      </c>
      <c r="AH672">
        <v>33</v>
      </c>
      <c r="AI672">
        <v>26</v>
      </c>
      <c r="AL672">
        <v>477</v>
      </c>
      <c r="AM672">
        <v>256</v>
      </c>
      <c r="AO672" s="18">
        <f>250+19*AH672+D672*(23+(AL672-AM672)+AM672*(1-IF(AN672&gt;0,AN672,'Metric Summary'!$AG$2)))</f>
        <v>1223.4000000000001</v>
      </c>
      <c r="AP672">
        <f t="shared" si="112"/>
        <v>260</v>
      </c>
      <c r="AQ672">
        <f t="shared" si="113"/>
        <v>260</v>
      </c>
    </row>
    <row r="673" spans="1:43" x14ac:dyDescent="0.2">
      <c r="A673" s="1" t="s">
        <v>162</v>
      </c>
      <c r="B673" s="6" t="s">
        <v>329</v>
      </c>
      <c r="C673" t="s">
        <v>135</v>
      </c>
      <c r="D673" s="15">
        <v>1</v>
      </c>
      <c r="E673" s="6" t="s">
        <v>216</v>
      </c>
      <c r="F673" s="3">
        <f>'Metric Summary'!$C$61</f>
        <v>10</v>
      </c>
      <c r="G673" s="4">
        <f t="shared" si="108"/>
        <v>1.1737499999999998</v>
      </c>
      <c r="H673" s="51">
        <f t="shared" si="109"/>
        <v>0.125</v>
      </c>
      <c r="I673" s="52">
        <f t="shared" si="110"/>
        <v>1.25</v>
      </c>
      <c r="J673" s="17">
        <f t="shared" si="111"/>
        <v>0</v>
      </c>
      <c r="K673" s="13">
        <f>J673*60*24*'Metric Summary'!$A$14</f>
        <v>0</v>
      </c>
      <c r="L673" s="52">
        <f>D673*F673*AJ673*AK673*'Metric Summary'!$A$15</f>
        <v>0</v>
      </c>
      <c r="M673" s="52">
        <f>D673*F673*AJ673*AK673*'Metric Summary'!$A$15*'Metric Summary'!$A$17</f>
        <v>0</v>
      </c>
      <c r="N673" s="13">
        <f>L673*24*'Metric Summary'!$A$16+M673*'Metric Summary'!$A$18</f>
        <v>0</v>
      </c>
      <c r="AE673" t="s">
        <v>138</v>
      </c>
      <c r="AF673" t="s">
        <v>171</v>
      </c>
      <c r="AG673">
        <v>8</v>
      </c>
      <c r="AH673">
        <v>4</v>
      </c>
      <c r="AI673">
        <v>0</v>
      </c>
      <c r="AL673">
        <v>530</v>
      </c>
      <c r="AM673">
        <v>526</v>
      </c>
      <c r="AO673" s="18">
        <f>250+19*AH673+D673*(23+(AL673-AM673)+AM673*(1-IF(AN673&gt;0,AN673,'Metric Summary'!$AG$2)))</f>
        <v>563.4</v>
      </c>
      <c r="AP673">
        <f t="shared" si="112"/>
        <v>0</v>
      </c>
      <c r="AQ673">
        <f t="shared" si="113"/>
        <v>0</v>
      </c>
    </row>
    <row r="674" spans="1:43" x14ac:dyDescent="0.2">
      <c r="A674" s="1" t="s">
        <v>162</v>
      </c>
      <c r="B674" s="6" t="s">
        <v>329</v>
      </c>
      <c r="C674" t="s">
        <v>141</v>
      </c>
      <c r="D674" s="15">
        <v>1</v>
      </c>
      <c r="E674" s="6" t="str">
        <f>IF(AF674="S","Always one row per interval","")</f>
        <v>Always one row per interval</v>
      </c>
      <c r="F674" s="3">
        <f>'Metric Summary'!$C$61</f>
        <v>10</v>
      </c>
      <c r="G674" s="4">
        <f t="shared" si="108"/>
        <v>18.709999999999997</v>
      </c>
      <c r="H674" s="51">
        <f t="shared" si="109"/>
        <v>1</v>
      </c>
      <c r="I674" s="52">
        <f t="shared" si="110"/>
        <v>10</v>
      </c>
      <c r="J674" s="17">
        <f t="shared" si="111"/>
        <v>250</v>
      </c>
      <c r="K674" s="13">
        <f>J674*60*24*'Metric Summary'!$A$14</f>
        <v>2880000</v>
      </c>
      <c r="L674" s="52">
        <f>D674*F674*AJ674*AK674*'Metric Summary'!$A$15</f>
        <v>40</v>
      </c>
      <c r="M674" s="52">
        <f>D674*F674*AJ674*AK674*'Metric Summary'!$A$15*'Metric Summary'!$A$17</f>
        <v>40</v>
      </c>
      <c r="N674" s="13">
        <f>L674*24*'Metric Summary'!$A$16+M674*'Metric Summary'!$A$18</f>
        <v>64920</v>
      </c>
      <c r="AE674" t="s">
        <v>136</v>
      </c>
      <c r="AF674" t="s">
        <v>170</v>
      </c>
      <c r="AG674">
        <v>1</v>
      </c>
      <c r="AH674">
        <v>29</v>
      </c>
      <c r="AI674">
        <v>25</v>
      </c>
      <c r="AJ674">
        <v>4</v>
      </c>
      <c r="AK674">
        <v>1</v>
      </c>
      <c r="AL674">
        <v>337</v>
      </c>
      <c r="AM674">
        <v>64</v>
      </c>
      <c r="AO674" s="18">
        <f>250+19*AH674+D674*(23+(AL674-AM674)+AM674*(1-IF(AN674&gt;0,AN674,'Metric Summary'!$AG$2)))</f>
        <v>1122.5999999999999</v>
      </c>
      <c r="AP674">
        <f t="shared" si="112"/>
        <v>250</v>
      </c>
      <c r="AQ674">
        <f t="shared" si="113"/>
        <v>250</v>
      </c>
    </row>
    <row r="675" spans="1:43" x14ac:dyDescent="0.2">
      <c r="A675" t="s">
        <v>1425</v>
      </c>
      <c r="B675" s="6" t="s">
        <v>1456</v>
      </c>
      <c r="C675" t="s">
        <v>1426</v>
      </c>
      <c r="D675" s="15">
        <v>100</v>
      </c>
      <c r="E675" s="1" t="s">
        <v>1814</v>
      </c>
      <c r="F675" s="3">
        <f>'Metric Summary'!$C$57</f>
        <v>0</v>
      </c>
      <c r="G675" s="4">
        <f t="shared" si="108"/>
        <v>0</v>
      </c>
      <c r="H675" s="51">
        <f t="shared" si="109"/>
        <v>0</v>
      </c>
      <c r="I675" s="52">
        <f t="shared" si="110"/>
        <v>0</v>
      </c>
      <c r="J675" s="17">
        <f t="shared" si="111"/>
        <v>0</v>
      </c>
      <c r="K675" s="13">
        <f>J675*60*24*'Metric Summary'!$A$14</f>
        <v>0</v>
      </c>
      <c r="L675" s="52">
        <f>D675*F675*AJ675*AK675*'Metric Summary'!$A$15</f>
        <v>0</v>
      </c>
      <c r="M675" s="52">
        <f>D675*F675*AJ675*AK675*'Metric Summary'!$A$15*'Metric Summary'!$A$17</f>
        <v>0</v>
      </c>
      <c r="N675" s="13">
        <f>L675*24*'Metric Summary'!$A$16+M675*'Metric Summary'!$A$18</f>
        <v>0</v>
      </c>
      <c r="AE675" t="s">
        <v>1441</v>
      </c>
      <c r="AF675" t="s">
        <v>171</v>
      </c>
      <c r="AG675">
        <v>3</v>
      </c>
      <c r="AH675">
        <v>6</v>
      </c>
      <c r="AI675">
        <v>2</v>
      </c>
      <c r="AL675">
        <v>118</v>
      </c>
      <c r="AM675">
        <v>84</v>
      </c>
      <c r="AO675" s="18">
        <f>250+19*AH675+D675*(23+(AL675-AM675)+AM675*(1-IF(AN675&gt;0,AN675,'Metric Summary'!$AG$2)))</f>
        <v>9424</v>
      </c>
      <c r="AP675">
        <f t="shared" si="112"/>
        <v>0</v>
      </c>
      <c r="AQ675">
        <f t="shared" si="113"/>
        <v>0</v>
      </c>
    </row>
    <row r="676" spans="1:43" x14ac:dyDescent="0.2">
      <c r="A676" t="s">
        <v>1425</v>
      </c>
      <c r="B676" s="6" t="s">
        <v>1456</v>
      </c>
      <c r="C676" t="s">
        <v>1427</v>
      </c>
      <c r="D676" s="15">
        <v>100</v>
      </c>
      <c r="E676" s="1" t="s">
        <v>1815</v>
      </c>
      <c r="F676" s="3">
        <f>'Metric Summary'!$C$57</f>
        <v>0</v>
      </c>
      <c r="G676" s="4">
        <f t="shared" si="108"/>
        <v>0</v>
      </c>
      <c r="H676" s="51">
        <f t="shared" si="109"/>
        <v>0</v>
      </c>
      <c r="I676" s="52">
        <f t="shared" si="110"/>
        <v>0</v>
      </c>
      <c r="J676" s="17">
        <f t="shared" si="111"/>
        <v>0</v>
      </c>
      <c r="K676" s="13">
        <f>J676*60*24*'Metric Summary'!$A$14</f>
        <v>0</v>
      </c>
      <c r="L676" s="52">
        <f>D676*F676*AJ676*AK676*'Metric Summary'!$A$15</f>
        <v>0</v>
      </c>
      <c r="M676" s="52">
        <f>D676*F676*AJ676*AK676*'Metric Summary'!$A$15*'Metric Summary'!$A$17</f>
        <v>0</v>
      </c>
      <c r="N676" s="13">
        <f>L676*24*'Metric Summary'!$A$16+M676*'Metric Summary'!$A$18</f>
        <v>0</v>
      </c>
      <c r="AE676" t="s">
        <v>1442</v>
      </c>
      <c r="AF676" t="s">
        <v>171</v>
      </c>
      <c r="AG676">
        <v>3</v>
      </c>
      <c r="AH676">
        <v>11</v>
      </c>
      <c r="AI676">
        <v>3</v>
      </c>
      <c r="AL676">
        <v>559</v>
      </c>
      <c r="AM676">
        <v>532</v>
      </c>
      <c r="AO676" s="18">
        <f>250+19*AH676+D676*(23+(AL676-AM676)+AM676*(1-IF(AN676&gt;0,AN676,'Metric Summary'!$AG$2)))</f>
        <v>26739</v>
      </c>
      <c r="AP676">
        <f t="shared" si="112"/>
        <v>0</v>
      </c>
      <c r="AQ676">
        <f t="shared" si="113"/>
        <v>0</v>
      </c>
    </row>
    <row r="677" spans="1:43" x14ac:dyDescent="0.2">
      <c r="A677" t="s">
        <v>1425</v>
      </c>
      <c r="B677" s="6" t="s">
        <v>1456</v>
      </c>
      <c r="C677" t="s">
        <v>1428</v>
      </c>
      <c r="D677" s="3">
        <f>'Metric Summary'!D$57</f>
        <v>1000</v>
      </c>
      <c r="E677" s="1" t="s">
        <v>1816</v>
      </c>
      <c r="F677" s="3">
        <f>'Metric Summary'!$C$57</f>
        <v>0</v>
      </c>
      <c r="G677" s="4">
        <f t="shared" si="108"/>
        <v>0</v>
      </c>
      <c r="H677" s="51">
        <f t="shared" si="109"/>
        <v>0</v>
      </c>
      <c r="I677" s="52">
        <f t="shared" si="110"/>
        <v>0</v>
      </c>
      <c r="J677" s="17">
        <f t="shared" si="111"/>
        <v>0</v>
      </c>
      <c r="K677" s="13">
        <f>J677*60*24*'Metric Summary'!$A$14</f>
        <v>0</v>
      </c>
      <c r="L677" s="52">
        <f>D677*F677*AJ677*AK677*'Metric Summary'!$A$15</f>
        <v>0</v>
      </c>
      <c r="M677" s="52">
        <f>D677*F677*AJ677*AK677*'Metric Summary'!$A$15*'Metric Summary'!$A$17</f>
        <v>0</v>
      </c>
      <c r="N677" s="13">
        <f>L677*24*'Metric Summary'!$A$16+M677*'Metric Summary'!$A$18</f>
        <v>0</v>
      </c>
      <c r="AE677" t="s">
        <v>1443</v>
      </c>
      <c r="AF677" t="s">
        <v>171</v>
      </c>
      <c r="AG677">
        <v>3</v>
      </c>
      <c r="AH677">
        <v>9</v>
      </c>
      <c r="AI677">
        <v>0</v>
      </c>
      <c r="AL677">
        <v>1465</v>
      </c>
      <c r="AM677">
        <v>1436</v>
      </c>
      <c r="AO677" s="18">
        <f>250+19*AH677+D677*(23+(AL677-AM677)+AM677*(1-IF(AN677&gt;0,AN677,'Metric Summary'!$AG$2)))</f>
        <v>626821</v>
      </c>
      <c r="AP677">
        <f t="shared" si="112"/>
        <v>0</v>
      </c>
      <c r="AQ677">
        <f t="shared" si="113"/>
        <v>0</v>
      </c>
    </row>
    <row r="678" spans="1:43" x14ac:dyDescent="0.2">
      <c r="A678" t="s">
        <v>1425</v>
      </c>
      <c r="B678" s="6" t="s">
        <v>1456</v>
      </c>
      <c r="C678" t="s">
        <v>1429</v>
      </c>
      <c r="D678" s="15">
        <v>5000</v>
      </c>
      <c r="E678" s="1" t="s">
        <v>1817</v>
      </c>
      <c r="F678" s="3">
        <f>'Metric Summary'!$C$57</f>
        <v>0</v>
      </c>
      <c r="G678" s="4">
        <f t="shared" si="108"/>
        <v>0</v>
      </c>
      <c r="H678" s="51">
        <f t="shared" si="109"/>
        <v>0</v>
      </c>
      <c r="I678" s="52">
        <f t="shared" si="110"/>
        <v>0</v>
      </c>
      <c r="J678" s="17">
        <f t="shared" si="111"/>
        <v>0</v>
      </c>
      <c r="K678" s="13">
        <f>J678*60*24*'Metric Summary'!$A$14</f>
        <v>0</v>
      </c>
      <c r="L678" s="52">
        <f>D678*F678*AJ678*AK678*'Metric Summary'!$A$15</f>
        <v>0</v>
      </c>
      <c r="M678" s="52">
        <f>D678*F678*AJ678*AK678*'Metric Summary'!$A$15*'Metric Summary'!$A$17</f>
        <v>0</v>
      </c>
      <c r="N678" s="13">
        <f>L678*24*'Metric Summary'!$A$16+M678*'Metric Summary'!$A$18</f>
        <v>0</v>
      </c>
      <c r="AE678" t="s">
        <v>1444</v>
      </c>
      <c r="AF678" t="s">
        <v>171</v>
      </c>
      <c r="AG678">
        <v>3</v>
      </c>
      <c r="AH678">
        <v>9</v>
      </c>
      <c r="AI678">
        <v>1</v>
      </c>
      <c r="AL678">
        <v>833</v>
      </c>
      <c r="AM678">
        <v>800</v>
      </c>
      <c r="AO678" s="18">
        <f>250+19*AH678+D678*(23+(AL678-AM678)+AM678*(1-IF(AN678&gt;0,AN678,'Metric Summary'!$AG$2)))</f>
        <v>1880421</v>
      </c>
      <c r="AP678">
        <f t="shared" si="112"/>
        <v>0</v>
      </c>
      <c r="AQ678">
        <f t="shared" si="113"/>
        <v>0</v>
      </c>
    </row>
    <row r="679" spans="1:43" x14ac:dyDescent="0.2">
      <c r="A679" t="s">
        <v>1425</v>
      </c>
      <c r="B679" s="6" t="s">
        <v>1456</v>
      </c>
      <c r="C679" t="s">
        <v>1430</v>
      </c>
      <c r="D679" s="3">
        <f>'Metric Summary'!D$57</f>
        <v>1000</v>
      </c>
      <c r="E679" s="1" t="s">
        <v>1818</v>
      </c>
      <c r="F679" s="3">
        <f>'Metric Summary'!$C$57</f>
        <v>0</v>
      </c>
      <c r="G679" s="4">
        <f t="shared" si="108"/>
        <v>0</v>
      </c>
      <c r="H679" s="51">
        <f t="shared" si="109"/>
        <v>0</v>
      </c>
      <c r="I679" s="52">
        <f t="shared" si="110"/>
        <v>0</v>
      </c>
      <c r="J679" s="17">
        <f t="shared" si="111"/>
        <v>0</v>
      </c>
      <c r="K679" s="13">
        <f>J679*60*24*'Metric Summary'!$A$14</f>
        <v>0</v>
      </c>
      <c r="L679" s="52">
        <f>D679*F679*AJ679*AK679*'Metric Summary'!$A$15</f>
        <v>0</v>
      </c>
      <c r="M679" s="52">
        <f>D679*F679*AJ679*AK679*'Metric Summary'!$A$15*'Metric Summary'!$A$17</f>
        <v>0</v>
      </c>
      <c r="N679" s="13">
        <f>L679*24*'Metric Summary'!$A$16+M679*'Metric Summary'!$A$18</f>
        <v>0</v>
      </c>
      <c r="AE679" t="s">
        <v>1445</v>
      </c>
      <c r="AF679" t="s">
        <v>171</v>
      </c>
      <c r="AG679">
        <v>3</v>
      </c>
      <c r="AH679">
        <v>9</v>
      </c>
      <c r="AI679">
        <v>0</v>
      </c>
      <c r="AL679">
        <v>1465</v>
      </c>
      <c r="AM679">
        <v>1436</v>
      </c>
      <c r="AO679" s="18">
        <f>250+19*AH679+D679*(23+(AL679-AM679)+AM679*(1-IF(AN679&gt;0,AN679,'Metric Summary'!$AG$2)))</f>
        <v>626821</v>
      </c>
      <c r="AP679">
        <f t="shared" si="112"/>
        <v>0</v>
      </c>
      <c r="AQ679">
        <f t="shared" si="113"/>
        <v>0</v>
      </c>
    </row>
    <row r="680" spans="1:43" x14ac:dyDescent="0.2">
      <c r="A680" t="s">
        <v>1425</v>
      </c>
      <c r="B680" s="6" t="s">
        <v>1456</v>
      </c>
      <c r="C680" t="s">
        <v>1431</v>
      </c>
      <c r="D680" s="15">
        <v>100</v>
      </c>
      <c r="E680" s="1" t="s">
        <v>1814</v>
      </c>
      <c r="F680" s="3">
        <f>'Metric Summary'!$C$57</f>
        <v>0</v>
      </c>
      <c r="G680" s="4">
        <f t="shared" si="108"/>
        <v>0</v>
      </c>
      <c r="H680" s="51">
        <f t="shared" si="109"/>
        <v>0</v>
      </c>
      <c r="I680" s="52">
        <f t="shared" si="110"/>
        <v>0</v>
      </c>
      <c r="J680" s="17">
        <f t="shared" si="111"/>
        <v>0</v>
      </c>
      <c r="K680" s="13">
        <f>J680*60*24*'Metric Summary'!$A$14</f>
        <v>0</v>
      </c>
      <c r="L680" s="52">
        <f>D680*F680*AJ680*AK680*'Metric Summary'!$A$15</f>
        <v>0</v>
      </c>
      <c r="M680" s="52">
        <f>D680*F680*AJ680*AK680*'Metric Summary'!$A$15*'Metric Summary'!$A$17</f>
        <v>0</v>
      </c>
      <c r="N680" s="13">
        <f>L680*24*'Metric Summary'!$A$16+M680*'Metric Summary'!$A$18</f>
        <v>0</v>
      </c>
      <c r="AE680" t="s">
        <v>1446</v>
      </c>
      <c r="AF680" t="s">
        <v>171</v>
      </c>
      <c r="AG680">
        <v>3</v>
      </c>
      <c r="AH680">
        <v>4</v>
      </c>
      <c r="AI680">
        <v>0</v>
      </c>
      <c r="AL680">
        <v>104</v>
      </c>
      <c r="AM680">
        <v>96</v>
      </c>
      <c r="AO680" s="18">
        <f>250+19*AH680+D680*(23+(AL680-AM680)+AM680*(1-IF(AN680&gt;0,AN680,'Metric Summary'!$AG$2)))</f>
        <v>7266.0000000000009</v>
      </c>
      <c r="AP680">
        <f t="shared" si="112"/>
        <v>0</v>
      </c>
      <c r="AQ680">
        <f t="shared" si="113"/>
        <v>0</v>
      </c>
    </row>
    <row r="681" spans="1:43" x14ac:dyDescent="0.2">
      <c r="A681" t="s">
        <v>1425</v>
      </c>
      <c r="B681" s="6" t="s">
        <v>1456</v>
      </c>
      <c r="C681" t="s">
        <v>1432</v>
      </c>
      <c r="D681" s="15">
        <v>1</v>
      </c>
      <c r="E681" s="1" t="s">
        <v>196</v>
      </c>
      <c r="F681" s="3">
        <f>'Metric Summary'!$C$57</f>
        <v>0</v>
      </c>
      <c r="G681" s="4">
        <f t="shared" si="108"/>
        <v>0</v>
      </c>
      <c r="H681" s="51">
        <f t="shared" si="109"/>
        <v>0</v>
      </c>
      <c r="I681" s="52">
        <f t="shared" si="110"/>
        <v>0</v>
      </c>
      <c r="J681" s="17">
        <f t="shared" si="111"/>
        <v>0</v>
      </c>
      <c r="K681" s="13">
        <f>J681*60*24*'Metric Summary'!$A$14</f>
        <v>0</v>
      </c>
      <c r="L681" s="52">
        <f>D681*F681*AJ681*AK681*'Metric Summary'!$A$15</f>
        <v>0</v>
      </c>
      <c r="M681" s="52">
        <f>D681*F681*AJ681*AK681*'Metric Summary'!$A$15*'Metric Summary'!$A$17</f>
        <v>0</v>
      </c>
      <c r="N681" s="13">
        <f>L681*24*'Metric Summary'!$A$16+M681*'Metric Summary'!$A$18</f>
        <v>0</v>
      </c>
      <c r="AE681" t="s">
        <v>1447</v>
      </c>
      <c r="AF681" t="s">
        <v>170</v>
      </c>
      <c r="AG681">
        <v>3</v>
      </c>
      <c r="AH681">
        <v>6</v>
      </c>
      <c r="AI681">
        <v>1</v>
      </c>
      <c r="AL681">
        <v>330</v>
      </c>
      <c r="AM681">
        <v>320</v>
      </c>
      <c r="AO681" s="18">
        <f>250+19*AH681+D681*(23+(AL681-AM681)+AM681*(1-IF(AN681&gt;0,AN681,'Metric Summary'!$AG$2)))</f>
        <v>525</v>
      </c>
      <c r="AP681">
        <f t="shared" si="112"/>
        <v>0</v>
      </c>
      <c r="AQ681">
        <f t="shared" si="113"/>
        <v>0</v>
      </c>
    </row>
    <row r="682" spans="1:43" x14ac:dyDescent="0.2">
      <c r="A682" t="s">
        <v>1425</v>
      </c>
      <c r="B682" s="6" t="s">
        <v>1456</v>
      </c>
      <c r="C682" t="s">
        <v>1433</v>
      </c>
      <c r="D682" s="15">
        <v>100</v>
      </c>
      <c r="E682" s="1" t="s">
        <v>1815</v>
      </c>
      <c r="F682" s="3">
        <f>'Metric Summary'!$C$57</f>
        <v>0</v>
      </c>
      <c r="G682" s="4">
        <f t="shared" si="108"/>
        <v>0</v>
      </c>
      <c r="H682" s="51">
        <f t="shared" si="109"/>
        <v>0</v>
      </c>
      <c r="I682" s="52">
        <f t="shared" si="110"/>
        <v>0</v>
      </c>
      <c r="J682" s="17">
        <f t="shared" si="111"/>
        <v>0</v>
      </c>
      <c r="K682" s="13">
        <f>J682*60*24*'Metric Summary'!$A$14</f>
        <v>0</v>
      </c>
      <c r="L682" s="52">
        <f>D682*F682*AJ682*AK682*'Metric Summary'!$A$15</f>
        <v>0</v>
      </c>
      <c r="M682" s="52">
        <f>D682*F682*AJ682*AK682*'Metric Summary'!$A$15*'Metric Summary'!$A$17</f>
        <v>0</v>
      </c>
      <c r="N682" s="13">
        <f>L682*24*'Metric Summary'!$A$16+M682*'Metric Summary'!$A$18</f>
        <v>0</v>
      </c>
      <c r="AE682" t="s">
        <v>1448</v>
      </c>
      <c r="AF682" t="s">
        <v>171</v>
      </c>
      <c r="AG682">
        <v>3</v>
      </c>
      <c r="AH682">
        <v>10</v>
      </c>
      <c r="AI682">
        <v>3</v>
      </c>
      <c r="AL682">
        <v>1270</v>
      </c>
      <c r="AM682">
        <v>1216</v>
      </c>
      <c r="AO682" s="18">
        <f>250+19*AH682+D682*(23+(AL682-AM682)+AM682*(1-IF(AN682&gt;0,AN682,'Metric Summary'!$AG$2)))</f>
        <v>56780.000000000007</v>
      </c>
      <c r="AP682">
        <f t="shared" si="112"/>
        <v>0</v>
      </c>
      <c r="AQ682">
        <f t="shared" si="113"/>
        <v>0</v>
      </c>
    </row>
    <row r="683" spans="1:43" x14ac:dyDescent="0.2">
      <c r="A683" t="s">
        <v>1425</v>
      </c>
      <c r="B683" s="6" t="s">
        <v>1456</v>
      </c>
      <c r="C683" t="s">
        <v>1434</v>
      </c>
      <c r="D683" s="15">
        <v>20</v>
      </c>
      <c r="E683" s="1" t="s">
        <v>1819</v>
      </c>
      <c r="F683" s="3">
        <f>'Metric Summary'!$C$57</f>
        <v>0</v>
      </c>
      <c r="G683" s="4">
        <f t="shared" ref="G683:G778" si="120">IF(F683&gt;0,D683*(AO683)/(AG683*60),0)</f>
        <v>0</v>
      </c>
      <c r="H683" s="51">
        <f t="shared" ref="H683:H778" si="121">IF(F683&gt;0,D683/AG683,0)</f>
        <v>0</v>
      </c>
      <c r="I683" s="52">
        <f t="shared" ref="I683:I778" si="122">F683*D683/AG683</f>
        <v>0</v>
      </c>
      <c r="J683" s="17">
        <f t="shared" ref="J683:J778" si="123">I683*AI683</f>
        <v>0</v>
      </c>
      <c r="K683" s="13">
        <f>J683*60*24*'Metric Summary'!$A$14</f>
        <v>0</v>
      </c>
      <c r="L683" s="52">
        <f>D683*F683*AJ683*AK683*'Metric Summary'!$A$15</f>
        <v>0</v>
      </c>
      <c r="M683" s="52">
        <f>D683*F683*AJ683*AK683*'Metric Summary'!$A$15*'Metric Summary'!$A$17</f>
        <v>0</v>
      </c>
      <c r="N683" s="13">
        <f>L683*24*'Metric Summary'!$A$16+M683*'Metric Summary'!$A$18</f>
        <v>0</v>
      </c>
      <c r="AE683" t="s">
        <v>1449</v>
      </c>
      <c r="AF683" t="s">
        <v>171</v>
      </c>
      <c r="AG683">
        <v>3</v>
      </c>
      <c r="AH683">
        <v>6</v>
      </c>
      <c r="AI683">
        <v>0</v>
      </c>
      <c r="AL683">
        <v>262</v>
      </c>
      <c r="AM683">
        <v>232</v>
      </c>
      <c r="AO683" s="18">
        <f>250+19*AH683+D683*(23+(AL683-AM683)+AM683*(1-IF(AN683&gt;0,AN683,'Metric Summary'!$AG$2)))</f>
        <v>3280</v>
      </c>
      <c r="AP683">
        <f t="shared" ref="AP683:AP778" si="124">F683*AI683*IF(D683&gt;0,1,0)</f>
        <v>0</v>
      </c>
      <c r="AQ683">
        <f t="shared" ref="AQ683:AQ778" si="125">F683*AI683*D683</f>
        <v>0</v>
      </c>
    </row>
    <row r="684" spans="1:43" x14ac:dyDescent="0.2">
      <c r="A684" t="s">
        <v>1425</v>
      </c>
      <c r="B684" s="6" t="s">
        <v>1456</v>
      </c>
      <c r="C684" t="s">
        <v>1435</v>
      </c>
      <c r="D684" s="3">
        <f>'Metric Summary'!D$57</f>
        <v>1000</v>
      </c>
      <c r="E684" s="1" t="s">
        <v>1820</v>
      </c>
      <c r="F684" s="3">
        <f>'Metric Summary'!$C$57</f>
        <v>0</v>
      </c>
      <c r="G684" s="4">
        <f t="shared" si="120"/>
        <v>0</v>
      </c>
      <c r="H684" s="51">
        <f t="shared" si="121"/>
        <v>0</v>
      </c>
      <c r="I684" s="52">
        <f t="shared" si="122"/>
        <v>0</v>
      </c>
      <c r="J684" s="17">
        <f t="shared" si="123"/>
        <v>0</v>
      </c>
      <c r="K684" s="13">
        <f>J684*60*24*'Metric Summary'!$A$14</f>
        <v>0</v>
      </c>
      <c r="L684" s="52">
        <f>D684*F684*AJ684*AK684*'Metric Summary'!$A$15</f>
        <v>0</v>
      </c>
      <c r="M684" s="52">
        <f>D684*F684*AJ684*AK684*'Metric Summary'!$A$15*'Metric Summary'!$A$17</f>
        <v>0</v>
      </c>
      <c r="N684" s="13">
        <f>L684*24*'Metric Summary'!$A$16+M684*'Metric Summary'!$A$18</f>
        <v>0</v>
      </c>
      <c r="AE684" t="s">
        <v>1450</v>
      </c>
      <c r="AF684" t="s">
        <v>171</v>
      </c>
      <c r="AG684">
        <v>3</v>
      </c>
      <c r="AH684">
        <v>9</v>
      </c>
      <c r="AI684">
        <v>0</v>
      </c>
      <c r="AL684">
        <v>1465</v>
      </c>
      <c r="AM684">
        <v>1436</v>
      </c>
      <c r="AO684" s="18">
        <f>250+19*AH684+D684*(23+(AL684-AM684)+AM684*(1-IF(AN684&gt;0,AN684,'Metric Summary'!$AG$2)))</f>
        <v>626821</v>
      </c>
      <c r="AP684">
        <f t="shared" si="124"/>
        <v>0</v>
      </c>
      <c r="AQ684">
        <f t="shared" si="125"/>
        <v>0</v>
      </c>
    </row>
    <row r="685" spans="1:43" x14ac:dyDescent="0.2">
      <c r="A685" t="s">
        <v>1425</v>
      </c>
      <c r="B685" s="6" t="s">
        <v>1456</v>
      </c>
      <c r="C685" t="s">
        <v>1436</v>
      </c>
      <c r="D685" s="15">
        <v>100</v>
      </c>
      <c r="E685" s="1" t="s">
        <v>1821</v>
      </c>
      <c r="F685" s="3">
        <f>'Metric Summary'!$C$57</f>
        <v>0</v>
      </c>
      <c r="G685" s="4">
        <f t="shared" si="120"/>
        <v>0</v>
      </c>
      <c r="H685" s="51">
        <f t="shared" si="121"/>
        <v>0</v>
      </c>
      <c r="I685" s="52">
        <f t="shared" si="122"/>
        <v>0</v>
      </c>
      <c r="J685" s="17">
        <f t="shared" si="123"/>
        <v>0</v>
      </c>
      <c r="K685" s="13">
        <f>J685*60*24*'Metric Summary'!$A$14</f>
        <v>0</v>
      </c>
      <c r="L685" s="52">
        <f>D685*F685*AJ685*AK685*'Metric Summary'!$A$15</f>
        <v>0</v>
      </c>
      <c r="M685" s="52">
        <f>D685*F685*AJ685*AK685*'Metric Summary'!$A$15*'Metric Summary'!$A$17</f>
        <v>0</v>
      </c>
      <c r="N685" s="13">
        <f>L685*24*'Metric Summary'!$A$16+M685*'Metric Summary'!$A$18</f>
        <v>0</v>
      </c>
      <c r="AE685" t="s">
        <v>1451</v>
      </c>
      <c r="AF685" t="s">
        <v>171</v>
      </c>
      <c r="AG685">
        <v>3</v>
      </c>
      <c r="AH685">
        <v>7</v>
      </c>
      <c r="AI685">
        <v>1</v>
      </c>
      <c r="AL685">
        <v>367</v>
      </c>
      <c r="AM685">
        <v>352</v>
      </c>
      <c r="AO685" s="18">
        <f>250+19*AH685+D685*(23+(AL685-AM685)+AM685*(1-IF(AN685&gt;0,AN685,'Metric Summary'!$AG$2)))</f>
        <v>18263</v>
      </c>
      <c r="AP685">
        <f t="shared" si="124"/>
        <v>0</v>
      </c>
      <c r="AQ685">
        <f t="shared" si="125"/>
        <v>0</v>
      </c>
    </row>
    <row r="686" spans="1:43" x14ac:dyDescent="0.2">
      <c r="A686" t="s">
        <v>1425</v>
      </c>
      <c r="B686" s="6" t="s">
        <v>1456</v>
      </c>
      <c r="C686" t="s">
        <v>1437</v>
      </c>
      <c r="D686" s="15">
        <v>1000</v>
      </c>
      <c r="E686" s="1" t="s">
        <v>1822</v>
      </c>
      <c r="F686" s="3">
        <f>'Metric Summary'!$C$57</f>
        <v>0</v>
      </c>
      <c r="G686" s="4">
        <f t="shared" si="120"/>
        <v>0</v>
      </c>
      <c r="H686" s="51">
        <f t="shared" si="121"/>
        <v>0</v>
      </c>
      <c r="I686" s="52">
        <f t="shared" si="122"/>
        <v>0</v>
      </c>
      <c r="J686" s="17">
        <f t="shared" si="123"/>
        <v>0</v>
      </c>
      <c r="K686" s="13">
        <f>J686*60*24*'Metric Summary'!$A$14</f>
        <v>0</v>
      </c>
      <c r="L686" s="52">
        <f>D686*F686*AJ686*AK686*'Metric Summary'!$A$15</f>
        <v>0</v>
      </c>
      <c r="M686" s="52">
        <f>D686*F686*AJ686*AK686*'Metric Summary'!$A$15*'Metric Summary'!$A$17</f>
        <v>0</v>
      </c>
      <c r="N686" s="13">
        <f>L686*24*'Metric Summary'!$A$16+M686*'Metric Summary'!$A$18</f>
        <v>0</v>
      </c>
      <c r="AE686" t="s">
        <v>1452</v>
      </c>
      <c r="AF686" t="s">
        <v>171</v>
      </c>
      <c r="AG686">
        <v>3</v>
      </c>
      <c r="AH686">
        <v>14</v>
      </c>
      <c r="AI686">
        <v>2</v>
      </c>
      <c r="AL686">
        <v>762</v>
      </c>
      <c r="AM686">
        <v>736</v>
      </c>
      <c r="AO686" s="18">
        <f>250+19*AH686+D686*(23+(AL686-AM686)+AM686*(1-IF(AN686&gt;0,AN686,'Metric Summary'!$AG$2)))</f>
        <v>343916.00000000006</v>
      </c>
      <c r="AP686">
        <f t="shared" si="124"/>
        <v>0</v>
      </c>
      <c r="AQ686">
        <f t="shared" si="125"/>
        <v>0</v>
      </c>
    </row>
    <row r="687" spans="1:43" x14ac:dyDescent="0.2">
      <c r="A687" t="s">
        <v>1425</v>
      </c>
      <c r="B687" s="6" t="s">
        <v>1456</v>
      </c>
      <c r="C687" t="s">
        <v>1438</v>
      </c>
      <c r="D687" s="15">
        <v>1</v>
      </c>
      <c r="E687" s="1" t="s">
        <v>196</v>
      </c>
      <c r="F687" s="3">
        <f>'Metric Summary'!$C$57</f>
        <v>0</v>
      </c>
      <c r="G687" s="4">
        <f t="shared" si="120"/>
        <v>0</v>
      </c>
      <c r="H687" s="51">
        <f t="shared" si="121"/>
        <v>0</v>
      </c>
      <c r="I687" s="52">
        <f t="shared" si="122"/>
        <v>0</v>
      </c>
      <c r="J687" s="17">
        <f t="shared" si="123"/>
        <v>0</v>
      </c>
      <c r="K687" s="13">
        <f>J687*60*24*'Metric Summary'!$A$14</f>
        <v>0</v>
      </c>
      <c r="L687" s="52">
        <f>D687*F687*AJ687*AK687*'Metric Summary'!$A$15</f>
        <v>0</v>
      </c>
      <c r="M687" s="52">
        <f>D687*F687*AJ687*AK687*'Metric Summary'!$A$15*'Metric Summary'!$A$17</f>
        <v>0</v>
      </c>
      <c r="N687" s="13">
        <f>L687*24*'Metric Summary'!$A$16+M687*'Metric Summary'!$A$18</f>
        <v>0</v>
      </c>
      <c r="AE687" t="s">
        <v>1453</v>
      </c>
      <c r="AF687" t="s">
        <v>170</v>
      </c>
      <c r="AG687">
        <v>3</v>
      </c>
      <c r="AH687">
        <v>9</v>
      </c>
      <c r="AI687">
        <v>8</v>
      </c>
      <c r="AL687">
        <v>73</v>
      </c>
      <c r="AM687">
        <v>32</v>
      </c>
      <c r="AO687" s="18">
        <f>250+19*AH687+D687*(23+(AL687-AM687)+AM687*(1-IF(AN687&gt;0,AN687,'Metric Summary'!$AG$2)))</f>
        <v>497.8</v>
      </c>
      <c r="AP687">
        <f t="shared" si="124"/>
        <v>0</v>
      </c>
      <c r="AQ687">
        <f t="shared" si="125"/>
        <v>0</v>
      </c>
    </row>
    <row r="688" spans="1:43" x14ac:dyDescent="0.2">
      <c r="A688" t="s">
        <v>1425</v>
      </c>
      <c r="B688" s="6" t="s">
        <v>1456</v>
      </c>
      <c r="C688" t="s">
        <v>1439</v>
      </c>
      <c r="D688" s="15">
        <v>100</v>
      </c>
      <c r="E688" s="1" t="s">
        <v>1815</v>
      </c>
      <c r="F688" s="3">
        <f>'Metric Summary'!$C$57</f>
        <v>0</v>
      </c>
      <c r="G688" s="4">
        <f t="shared" si="120"/>
        <v>0</v>
      </c>
      <c r="H688" s="51">
        <f t="shared" si="121"/>
        <v>0</v>
      </c>
      <c r="I688" s="52">
        <f t="shared" si="122"/>
        <v>0</v>
      </c>
      <c r="J688" s="17">
        <f t="shared" si="123"/>
        <v>0</v>
      </c>
      <c r="K688" s="13">
        <f>J688*60*24*'Metric Summary'!$A$14</f>
        <v>0</v>
      </c>
      <c r="L688" s="52">
        <f>D688*F688*AJ688*AK688*'Metric Summary'!$A$15</f>
        <v>0</v>
      </c>
      <c r="M688" s="52">
        <f>D688*F688*AJ688*AK688*'Metric Summary'!$A$15*'Metric Summary'!$A$17</f>
        <v>0</v>
      </c>
      <c r="N688" s="13">
        <f>L688*24*'Metric Summary'!$A$16+M688*'Metric Summary'!$A$18</f>
        <v>0</v>
      </c>
      <c r="AE688" t="s">
        <v>1454</v>
      </c>
      <c r="AF688" t="s">
        <v>171</v>
      </c>
      <c r="AG688">
        <v>3</v>
      </c>
      <c r="AH688">
        <v>10</v>
      </c>
      <c r="AI688">
        <v>1</v>
      </c>
      <c r="AL688">
        <v>622</v>
      </c>
      <c r="AM688">
        <v>608</v>
      </c>
      <c r="AO688" s="18">
        <f>250+19*AH688+D688*(23+(AL688-AM688)+AM688*(1-IF(AN688&gt;0,AN688,'Metric Summary'!$AG$2)))</f>
        <v>28460.000000000004</v>
      </c>
      <c r="AP688">
        <f t="shared" si="124"/>
        <v>0</v>
      </c>
      <c r="AQ688">
        <f t="shared" si="125"/>
        <v>0</v>
      </c>
    </row>
    <row r="689" spans="1:43" x14ac:dyDescent="0.2">
      <c r="A689" t="s">
        <v>1425</v>
      </c>
      <c r="B689" s="6" t="s">
        <v>1456</v>
      </c>
      <c r="C689" t="s">
        <v>1440</v>
      </c>
      <c r="D689" s="15">
        <v>1</v>
      </c>
      <c r="E689" s="1" t="s">
        <v>196</v>
      </c>
      <c r="F689" s="3">
        <f>'Metric Summary'!$C$57</f>
        <v>0</v>
      </c>
      <c r="G689" s="4">
        <f t="shared" si="120"/>
        <v>0</v>
      </c>
      <c r="H689" s="51">
        <f t="shared" si="121"/>
        <v>0</v>
      </c>
      <c r="I689" s="52">
        <f t="shared" si="122"/>
        <v>0</v>
      </c>
      <c r="J689" s="17">
        <f t="shared" si="123"/>
        <v>0</v>
      </c>
      <c r="K689" s="13">
        <f>J689*60*24*'Metric Summary'!$A$14</f>
        <v>0</v>
      </c>
      <c r="L689" s="52">
        <f>D689*F689*AJ689*AK689*'Metric Summary'!$A$15</f>
        <v>0</v>
      </c>
      <c r="M689" s="52">
        <f>D689*F689*AJ689*AK689*'Metric Summary'!$A$15*'Metric Summary'!$A$17</f>
        <v>0</v>
      </c>
      <c r="N689" s="13">
        <f>L689*24*'Metric Summary'!$A$16+M689*'Metric Summary'!$A$18</f>
        <v>0</v>
      </c>
      <c r="AE689" t="s">
        <v>1455</v>
      </c>
      <c r="AF689" t="s">
        <v>170</v>
      </c>
      <c r="AG689">
        <v>3</v>
      </c>
      <c r="AH689">
        <v>4</v>
      </c>
      <c r="AI689">
        <v>2</v>
      </c>
      <c r="AL689">
        <v>60</v>
      </c>
      <c r="AM689">
        <v>32</v>
      </c>
      <c r="AO689" s="18">
        <f>250+19*AH689+D689*(23+(AL689-AM689)+AM689*(1-IF(AN689&gt;0,AN689,'Metric Summary'!$AG$2)))</f>
        <v>389.8</v>
      </c>
      <c r="AP689">
        <f t="shared" si="124"/>
        <v>0</v>
      </c>
      <c r="AQ689">
        <f t="shared" si="125"/>
        <v>0</v>
      </c>
    </row>
    <row r="690" spans="1:43" x14ac:dyDescent="0.2">
      <c r="A690" t="s">
        <v>522</v>
      </c>
      <c r="B690" s="1" t="s">
        <v>512</v>
      </c>
      <c r="C690" t="s">
        <v>733</v>
      </c>
      <c r="D690" s="15">
        <v>3</v>
      </c>
      <c r="E690" s="1" t="s">
        <v>803</v>
      </c>
      <c r="F690" s="3">
        <f>'Metric Summary'!$C$35</f>
        <v>0</v>
      </c>
      <c r="G690" s="4">
        <f t="shared" si="120"/>
        <v>0</v>
      </c>
      <c r="H690" s="51">
        <f t="shared" si="121"/>
        <v>0</v>
      </c>
      <c r="I690" s="52">
        <f t="shared" si="122"/>
        <v>0</v>
      </c>
      <c r="J690" s="17">
        <f t="shared" si="123"/>
        <v>0</v>
      </c>
      <c r="K690" s="13">
        <f>J690*60*24*'Metric Summary'!$A$14</f>
        <v>0</v>
      </c>
      <c r="L690" s="52">
        <f>D690*F690*AJ690*AK690*'Metric Summary'!$A$15</f>
        <v>0</v>
      </c>
      <c r="M690" s="52">
        <f>D690*F690*AJ690*AK690*'Metric Summary'!$A$15*'Metric Summary'!$A$17</f>
        <v>0</v>
      </c>
      <c r="N690" s="13">
        <f>L690*24*'Metric Summary'!$A$16+M690*'Metric Summary'!$A$18</f>
        <v>0</v>
      </c>
      <c r="AE690" t="s">
        <v>768</v>
      </c>
      <c r="AF690" t="s">
        <v>171</v>
      </c>
      <c r="AG690">
        <v>8</v>
      </c>
      <c r="AH690">
        <v>6</v>
      </c>
      <c r="AI690">
        <v>3</v>
      </c>
      <c r="AL690">
        <v>572</v>
      </c>
      <c r="AM690">
        <v>542</v>
      </c>
      <c r="AO690" s="18">
        <f>250+19*AH690+D690*(23+(AL690-AM690)+AM690*(1-IF(AN690&gt;0,AN690,'Metric Summary'!$AG$2)))</f>
        <v>1173.4000000000001</v>
      </c>
      <c r="AP690">
        <f t="shared" si="124"/>
        <v>0</v>
      </c>
      <c r="AQ690">
        <f t="shared" si="125"/>
        <v>0</v>
      </c>
    </row>
    <row r="691" spans="1:43" x14ac:dyDescent="0.2">
      <c r="A691" t="s">
        <v>522</v>
      </c>
      <c r="B691" s="1" t="s">
        <v>512</v>
      </c>
      <c r="C691" t="s">
        <v>734</v>
      </c>
      <c r="D691" s="15">
        <v>1</v>
      </c>
      <c r="E691" s="1" t="s">
        <v>819</v>
      </c>
      <c r="F691" s="3">
        <f>'Metric Summary'!$C$35</f>
        <v>0</v>
      </c>
      <c r="G691" s="4">
        <f t="shared" si="120"/>
        <v>0</v>
      </c>
      <c r="H691" s="51">
        <f t="shared" si="121"/>
        <v>0</v>
      </c>
      <c r="I691" s="52">
        <f t="shared" si="122"/>
        <v>0</v>
      </c>
      <c r="J691" s="17">
        <f t="shared" si="123"/>
        <v>0</v>
      </c>
      <c r="K691" s="13">
        <f>J691*60*24*'Metric Summary'!$A$14</f>
        <v>0</v>
      </c>
      <c r="L691" s="52">
        <f>D691*F691*AJ691*AK691*'Metric Summary'!$A$15</f>
        <v>0</v>
      </c>
      <c r="M691" s="52">
        <f>D691*F691*AJ691*AK691*'Metric Summary'!$A$15*'Metric Summary'!$A$17</f>
        <v>0</v>
      </c>
      <c r="N691" s="13">
        <f>L691*24*'Metric Summary'!$A$16+M691*'Metric Summary'!$A$18</f>
        <v>0</v>
      </c>
      <c r="AE691" t="s">
        <v>769</v>
      </c>
      <c r="AF691" t="s">
        <v>171</v>
      </c>
      <c r="AG691">
        <v>8</v>
      </c>
      <c r="AH691">
        <v>7</v>
      </c>
      <c r="AI691">
        <v>2</v>
      </c>
      <c r="AL691">
        <v>629</v>
      </c>
      <c r="AM691">
        <v>606</v>
      </c>
      <c r="AO691" s="18">
        <f>250+19*AH691+D691*(23+(AL691-AM691)+AM691*(1-IF(AN691&gt;0,AN691,'Metric Summary'!$AG$2)))</f>
        <v>671.4</v>
      </c>
      <c r="AP691">
        <f t="shared" si="124"/>
        <v>0</v>
      </c>
      <c r="AQ691">
        <f t="shared" si="125"/>
        <v>0</v>
      </c>
    </row>
    <row r="692" spans="1:43" x14ac:dyDescent="0.2">
      <c r="A692" t="s">
        <v>522</v>
      </c>
      <c r="B692" s="1" t="s">
        <v>512</v>
      </c>
      <c r="C692" t="s">
        <v>735</v>
      </c>
      <c r="D692" s="71">
        <v>9</v>
      </c>
      <c r="E692" s="6" t="s">
        <v>495</v>
      </c>
      <c r="F692" s="3">
        <f>'Metric Summary'!$C$35</f>
        <v>0</v>
      </c>
      <c r="G692" s="4">
        <f t="shared" si="120"/>
        <v>0</v>
      </c>
      <c r="H692" s="51">
        <f t="shared" si="121"/>
        <v>0</v>
      </c>
      <c r="I692" s="52">
        <f t="shared" si="122"/>
        <v>0</v>
      </c>
      <c r="J692" s="17">
        <f t="shared" si="123"/>
        <v>0</v>
      </c>
      <c r="K692" s="13">
        <f>J692*60*24*'Metric Summary'!$A$14</f>
        <v>0</v>
      </c>
      <c r="L692" s="52">
        <f>D692*F692*AJ692*AK692*'Metric Summary'!$A$15</f>
        <v>0</v>
      </c>
      <c r="M692" s="52">
        <f>D692*F692*AJ692*AK692*'Metric Summary'!$A$15*'Metric Summary'!$A$17</f>
        <v>0</v>
      </c>
      <c r="N692" s="13">
        <f>L692*24*'Metric Summary'!$A$16+M692*'Metric Summary'!$A$18</f>
        <v>0</v>
      </c>
      <c r="AE692" t="s">
        <v>770</v>
      </c>
      <c r="AF692" t="s">
        <v>171</v>
      </c>
      <c r="AG692">
        <v>1</v>
      </c>
      <c r="AH692">
        <v>17</v>
      </c>
      <c r="AI692">
        <v>8</v>
      </c>
      <c r="AJ692">
        <v>5</v>
      </c>
      <c r="AK692">
        <v>1</v>
      </c>
      <c r="AL692">
        <v>2026</v>
      </c>
      <c r="AM692">
        <v>1881</v>
      </c>
      <c r="AO692" s="18">
        <f>250+19*AH692+D692*(23+(AL692-AM692)+AM692*(1-IF(AN692&gt;0,AN692,'Metric Summary'!$AG$2)))</f>
        <v>8856.6</v>
      </c>
      <c r="AP692">
        <f t="shared" si="124"/>
        <v>0</v>
      </c>
      <c r="AQ692">
        <f t="shared" si="125"/>
        <v>0</v>
      </c>
    </row>
    <row r="693" spans="1:43" x14ac:dyDescent="0.2">
      <c r="A693" t="s">
        <v>522</v>
      </c>
      <c r="B693" s="1" t="s">
        <v>512</v>
      </c>
      <c r="C693" t="s">
        <v>736</v>
      </c>
      <c r="D693" s="71">
        <v>2</v>
      </c>
      <c r="E693" s="6" t="s">
        <v>804</v>
      </c>
      <c r="F693" s="3">
        <f>'Metric Summary'!$C$35</f>
        <v>0</v>
      </c>
      <c r="G693" s="4">
        <f t="shared" si="120"/>
        <v>0</v>
      </c>
      <c r="H693" s="51">
        <f t="shared" si="121"/>
        <v>0</v>
      </c>
      <c r="I693" s="52">
        <f t="shared" si="122"/>
        <v>0</v>
      </c>
      <c r="J693" s="17">
        <f t="shared" si="123"/>
        <v>0</v>
      </c>
      <c r="K693" s="13">
        <f>J693*60*24*'Metric Summary'!$A$14</f>
        <v>0</v>
      </c>
      <c r="L693" s="52">
        <f>D693*F693*AJ693*AK693*'Metric Summary'!$A$15</f>
        <v>0</v>
      </c>
      <c r="M693" s="52">
        <f>D693*F693*AJ693*AK693*'Metric Summary'!$A$15*'Metric Summary'!$A$17</f>
        <v>0</v>
      </c>
      <c r="N693" s="13">
        <f>L693*24*'Metric Summary'!$A$16+M693*'Metric Summary'!$A$18</f>
        <v>0</v>
      </c>
      <c r="AE693" t="s">
        <v>771</v>
      </c>
      <c r="AF693" t="s">
        <v>171</v>
      </c>
      <c r="AG693">
        <v>8</v>
      </c>
      <c r="AH693">
        <v>13</v>
      </c>
      <c r="AI693">
        <v>3</v>
      </c>
      <c r="AL693">
        <v>2197</v>
      </c>
      <c r="AM693">
        <v>2136</v>
      </c>
      <c r="AO693" s="18">
        <f>250+19*AH693+D693*(23+(AL693-AM693)+AM693*(1-IF(AN693&gt;0,AN693,'Metric Summary'!$AG$2)))</f>
        <v>2373.8000000000002</v>
      </c>
      <c r="AP693">
        <f t="shared" si="124"/>
        <v>0</v>
      </c>
      <c r="AQ693">
        <f t="shared" si="125"/>
        <v>0</v>
      </c>
    </row>
    <row r="694" spans="1:43" x14ac:dyDescent="0.2">
      <c r="A694" t="s">
        <v>522</v>
      </c>
      <c r="B694" s="1" t="s">
        <v>512</v>
      </c>
      <c r="C694" t="s">
        <v>737</v>
      </c>
      <c r="D694" s="71">
        <v>32</v>
      </c>
      <c r="E694" s="6" t="s">
        <v>805</v>
      </c>
      <c r="F694" s="3">
        <f>'Metric Summary'!$C$35</f>
        <v>0</v>
      </c>
      <c r="G694" s="4">
        <f t="shared" si="120"/>
        <v>0</v>
      </c>
      <c r="H694" s="51">
        <f t="shared" si="121"/>
        <v>0</v>
      </c>
      <c r="I694" s="52">
        <f t="shared" si="122"/>
        <v>0</v>
      </c>
      <c r="J694" s="17">
        <f t="shared" si="123"/>
        <v>0</v>
      </c>
      <c r="K694" s="13">
        <f>J694*60*24*'Metric Summary'!$A$14</f>
        <v>0</v>
      </c>
      <c r="L694" s="52">
        <f>D694*F694*AJ694*AK694*'Metric Summary'!$A$15</f>
        <v>0</v>
      </c>
      <c r="M694" s="52">
        <f>D694*F694*AJ694*AK694*'Metric Summary'!$A$15*'Metric Summary'!$A$17</f>
        <v>0</v>
      </c>
      <c r="N694" s="13">
        <f>L694*24*'Metric Summary'!$A$16+M694*'Metric Summary'!$A$18</f>
        <v>0</v>
      </c>
      <c r="AE694" t="s">
        <v>772</v>
      </c>
      <c r="AF694" t="s">
        <v>171</v>
      </c>
      <c r="AG694">
        <v>1</v>
      </c>
      <c r="AH694">
        <v>4</v>
      </c>
      <c r="AI694">
        <v>1</v>
      </c>
      <c r="AJ694">
        <v>1</v>
      </c>
      <c r="AK694">
        <v>1</v>
      </c>
      <c r="AL694">
        <v>323</v>
      </c>
      <c r="AM694">
        <v>287</v>
      </c>
      <c r="AO694" s="18">
        <f>250+19*AH694+D694*(23+(AL694-AM694)+AM694*(1-IF(AN694&gt;0,AN694,'Metric Summary'!$AG$2)))</f>
        <v>5887.6</v>
      </c>
      <c r="AP694">
        <f t="shared" si="124"/>
        <v>0</v>
      </c>
      <c r="AQ694">
        <f t="shared" si="125"/>
        <v>0</v>
      </c>
    </row>
    <row r="695" spans="1:43" x14ac:dyDescent="0.2">
      <c r="A695" t="s">
        <v>522</v>
      </c>
      <c r="B695" s="1" t="s">
        <v>512</v>
      </c>
      <c r="C695" t="s">
        <v>738</v>
      </c>
      <c r="D695" s="71">
        <v>4</v>
      </c>
      <c r="E695" s="6" t="s">
        <v>806</v>
      </c>
      <c r="F695" s="3">
        <f>'Metric Summary'!$C$35</f>
        <v>0</v>
      </c>
      <c r="G695" s="4">
        <f t="shared" si="120"/>
        <v>0</v>
      </c>
      <c r="H695" s="51">
        <f t="shared" si="121"/>
        <v>0</v>
      </c>
      <c r="I695" s="52">
        <f t="shared" si="122"/>
        <v>0</v>
      </c>
      <c r="J695" s="17">
        <f t="shared" si="123"/>
        <v>0</v>
      </c>
      <c r="K695" s="13">
        <f>J695*60*24*'Metric Summary'!$A$14</f>
        <v>0</v>
      </c>
      <c r="L695" s="52">
        <f>D695*F695*AJ695*AK695*'Metric Summary'!$A$15</f>
        <v>0</v>
      </c>
      <c r="M695" s="52">
        <f>D695*F695*AJ695*AK695*'Metric Summary'!$A$15*'Metric Summary'!$A$17</f>
        <v>0</v>
      </c>
      <c r="N695" s="13">
        <f>L695*24*'Metric Summary'!$A$16+M695*'Metric Summary'!$A$18</f>
        <v>0</v>
      </c>
      <c r="AE695" t="s">
        <v>773</v>
      </c>
      <c r="AF695" t="s">
        <v>171</v>
      </c>
      <c r="AG695">
        <v>1</v>
      </c>
      <c r="AH695">
        <v>4</v>
      </c>
      <c r="AI695">
        <v>1</v>
      </c>
      <c r="AJ695">
        <v>1</v>
      </c>
      <c r="AK695">
        <v>1</v>
      </c>
      <c r="AL695">
        <v>323</v>
      </c>
      <c r="AM695">
        <v>287</v>
      </c>
      <c r="AO695" s="18">
        <f>250+19*AH695+D695*(23+(AL695-AM695)+AM695*(1-IF(AN695&gt;0,AN695,'Metric Summary'!$AG$2)))</f>
        <v>1021.2</v>
      </c>
      <c r="AP695">
        <f t="shared" si="124"/>
        <v>0</v>
      </c>
      <c r="AQ695">
        <f t="shared" si="125"/>
        <v>0</v>
      </c>
    </row>
    <row r="696" spans="1:43" x14ac:dyDescent="0.2">
      <c r="A696" t="s">
        <v>522</v>
      </c>
      <c r="B696" s="1" t="s">
        <v>512</v>
      </c>
      <c r="C696" t="s">
        <v>739</v>
      </c>
      <c r="D696" s="71">
        <v>8</v>
      </c>
      <c r="E696" s="6" t="s">
        <v>807</v>
      </c>
      <c r="F696" s="3">
        <f>'Metric Summary'!$C$35</f>
        <v>0</v>
      </c>
      <c r="G696" s="4">
        <f t="shared" si="120"/>
        <v>0</v>
      </c>
      <c r="H696" s="51">
        <f t="shared" si="121"/>
        <v>0</v>
      </c>
      <c r="I696" s="52">
        <f t="shared" si="122"/>
        <v>0</v>
      </c>
      <c r="J696" s="17">
        <f t="shared" si="123"/>
        <v>0</v>
      </c>
      <c r="K696" s="13">
        <f>J696*60*24*'Metric Summary'!$A$14</f>
        <v>0</v>
      </c>
      <c r="L696" s="52">
        <f>D696*F696*AJ696*AK696*'Metric Summary'!$A$15</f>
        <v>0</v>
      </c>
      <c r="M696" s="52">
        <f>D696*F696*AJ696*AK696*'Metric Summary'!$A$15*'Metric Summary'!$A$17</f>
        <v>0</v>
      </c>
      <c r="N696" s="13">
        <f>L696*24*'Metric Summary'!$A$16+M696*'Metric Summary'!$A$18</f>
        <v>0</v>
      </c>
      <c r="AE696" t="s">
        <v>774</v>
      </c>
      <c r="AF696" t="s">
        <v>171</v>
      </c>
      <c r="AG696">
        <v>1</v>
      </c>
      <c r="AH696">
        <v>12</v>
      </c>
      <c r="AI696">
        <v>7</v>
      </c>
      <c r="AJ696">
        <v>2</v>
      </c>
      <c r="AK696">
        <v>1</v>
      </c>
      <c r="AL696">
        <v>921</v>
      </c>
      <c r="AM696">
        <v>829</v>
      </c>
      <c r="AO696" s="18">
        <f>250+19*AH696+D696*(23+(AL696-AM696)+AM696*(1-IF(AN696&gt;0,AN696,'Metric Summary'!$AG$2)))</f>
        <v>4050.8</v>
      </c>
      <c r="AP696">
        <f t="shared" si="124"/>
        <v>0</v>
      </c>
      <c r="AQ696">
        <f t="shared" si="125"/>
        <v>0</v>
      </c>
    </row>
    <row r="697" spans="1:43" x14ac:dyDescent="0.2">
      <c r="A697" t="s">
        <v>522</v>
      </c>
      <c r="B697" s="1" t="s">
        <v>512</v>
      </c>
      <c r="C697" t="s">
        <v>740</v>
      </c>
      <c r="D697" s="71">
        <v>4</v>
      </c>
      <c r="E697" s="6" t="s">
        <v>808</v>
      </c>
      <c r="F697" s="3">
        <f>'Metric Summary'!$C$35</f>
        <v>0</v>
      </c>
      <c r="G697" s="4">
        <f t="shared" si="120"/>
        <v>0</v>
      </c>
      <c r="H697" s="51">
        <f t="shared" si="121"/>
        <v>0</v>
      </c>
      <c r="I697" s="52">
        <f t="shared" si="122"/>
        <v>0</v>
      </c>
      <c r="J697" s="17">
        <f t="shared" si="123"/>
        <v>0</v>
      </c>
      <c r="K697" s="13">
        <f>J697*60*24*'Metric Summary'!$A$14</f>
        <v>0</v>
      </c>
      <c r="L697" s="52">
        <f>D697*F697*AJ697*AK697*'Metric Summary'!$A$15</f>
        <v>0</v>
      </c>
      <c r="M697" s="52">
        <f>D697*F697*AJ697*AK697*'Metric Summary'!$A$15*'Metric Summary'!$A$17</f>
        <v>0</v>
      </c>
      <c r="N697" s="13">
        <f>L697*24*'Metric Summary'!$A$16+M697*'Metric Summary'!$A$18</f>
        <v>0</v>
      </c>
      <c r="AE697" t="s">
        <v>775</v>
      </c>
      <c r="AF697" t="s">
        <v>171</v>
      </c>
      <c r="AG697">
        <v>5</v>
      </c>
      <c r="AH697">
        <v>13</v>
      </c>
      <c r="AI697">
        <v>4</v>
      </c>
      <c r="AL697">
        <v>1520</v>
      </c>
      <c r="AM697">
        <v>1467</v>
      </c>
      <c r="AO697" s="18">
        <f>250+19*AH697+D697*(23+(AL697-AM697)+AM697*(1-IF(AN697&gt;0,AN697,'Metric Summary'!$AG$2)))</f>
        <v>3148.2000000000003</v>
      </c>
      <c r="AP697">
        <f t="shared" si="124"/>
        <v>0</v>
      </c>
      <c r="AQ697">
        <f t="shared" si="125"/>
        <v>0</v>
      </c>
    </row>
    <row r="698" spans="1:43" x14ac:dyDescent="0.2">
      <c r="A698" t="s">
        <v>522</v>
      </c>
      <c r="B698" s="1" t="s">
        <v>512</v>
      </c>
      <c r="C698" t="s">
        <v>741</v>
      </c>
      <c r="D698" s="71">
        <v>6</v>
      </c>
      <c r="E698" s="6" t="s">
        <v>809</v>
      </c>
      <c r="F698" s="3">
        <f>'Metric Summary'!$C$35</f>
        <v>0</v>
      </c>
      <c r="G698" s="4">
        <f t="shared" si="120"/>
        <v>0</v>
      </c>
      <c r="H698" s="51">
        <f t="shared" si="121"/>
        <v>0</v>
      </c>
      <c r="I698" s="52">
        <f t="shared" si="122"/>
        <v>0</v>
      </c>
      <c r="J698" s="17">
        <f t="shared" si="123"/>
        <v>0</v>
      </c>
      <c r="K698" s="13">
        <f>J698*60*24*'Metric Summary'!$A$14</f>
        <v>0</v>
      </c>
      <c r="L698" s="52">
        <f>D698*F698*AJ698*AK698*'Metric Summary'!$A$15</f>
        <v>0</v>
      </c>
      <c r="M698" s="52">
        <f>D698*F698*AJ698*AK698*'Metric Summary'!$A$15*'Metric Summary'!$A$17</f>
        <v>0</v>
      </c>
      <c r="N698" s="13">
        <f>L698*24*'Metric Summary'!$A$16+M698*'Metric Summary'!$A$18</f>
        <v>0</v>
      </c>
      <c r="AE698" t="s">
        <v>776</v>
      </c>
      <c r="AF698" t="s">
        <v>171</v>
      </c>
      <c r="AG698">
        <v>8</v>
      </c>
      <c r="AH698">
        <v>9</v>
      </c>
      <c r="AI698">
        <v>4</v>
      </c>
      <c r="AL698">
        <v>695</v>
      </c>
      <c r="AM698">
        <v>606</v>
      </c>
      <c r="AO698" s="18">
        <f>250+19*AH698+D698*(23+(AL698-AM698)+AM698*(1-IF(AN698&gt;0,AN698,'Metric Summary'!$AG$2)))</f>
        <v>2547.3999999999996</v>
      </c>
      <c r="AP698">
        <f t="shared" si="124"/>
        <v>0</v>
      </c>
      <c r="AQ698">
        <f t="shared" si="125"/>
        <v>0</v>
      </c>
    </row>
    <row r="699" spans="1:43" x14ac:dyDescent="0.2">
      <c r="A699" t="s">
        <v>522</v>
      </c>
      <c r="B699" s="1" t="s">
        <v>512</v>
      </c>
      <c r="C699" t="s">
        <v>742</v>
      </c>
      <c r="D699" s="71">
        <f>D701*2</f>
        <v>60</v>
      </c>
      <c r="E699" s="6" t="s">
        <v>810</v>
      </c>
      <c r="F699" s="3">
        <f>'Metric Summary'!$C$35</f>
        <v>0</v>
      </c>
      <c r="G699" s="4">
        <f t="shared" si="120"/>
        <v>0</v>
      </c>
      <c r="H699" s="51">
        <f t="shared" si="121"/>
        <v>0</v>
      </c>
      <c r="I699" s="52">
        <f t="shared" si="122"/>
        <v>0</v>
      </c>
      <c r="J699" s="17">
        <f t="shared" si="123"/>
        <v>0</v>
      </c>
      <c r="K699" s="13">
        <f>J699*60*24*'Metric Summary'!$A$14</f>
        <v>0</v>
      </c>
      <c r="L699" s="52">
        <f>D699*F699*AJ699*AK699*'Metric Summary'!$A$15</f>
        <v>0</v>
      </c>
      <c r="M699" s="52">
        <f>D699*F699*AJ699*AK699*'Metric Summary'!$A$15*'Metric Summary'!$A$17</f>
        <v>0</v>
      </c>
      <c r="N699" s="13">
        <f>L699*24*'Metric Summary'!$A$16+M699*'Metric Summary'!$A$18</f>
        <v>0</v>
      </c>
      <c r="AE699" t="s">
        <v>777</v>
      </c>
      <c r="AF699" t="s">
        <v>171</v>
      </c>
      <c r="AG699">
        <v>1</v>
      </c>
      <c r="AH699">
        <v>6</v>
      </c>
      <c r="AI699">
        <v>3</v>
      </c>
      <c r="AJ699">
        <v>3</v>
      </c>
      <c r="AK699">
        <v>1</v>
      </c>
      <c r="AL699">
        <v>596</v>
      </c>
      <c r="AM699">
        <v>542</v>
      </c>
      <c r="AO699" s="18">
        <f>250+19*AH699+D699*(23+(AL699-AM699)+AM699*(1-IF(AN699&gt;0,AN699,'Metric Summary'!$AG$2)))</f>
        <v>17992</v>
      </c>
      <c r="AP699">
        <f t="shared" si="124"/>
        <v>0</v>
      </c>
      <c r="AQ699">
        <f t="shared" si="125"/>
        <v>0</v>
      </c>
    </row>
    <row r="700" spans="1:43" x14ac:dyDescent="0.2">
      <c r="A700" t="s">
        <v>522</v>
      </c>
      <c r="B700" s="1" t="s">
        <v>512</v>
      </c>
      <c r="C700" t="s">
        <v>743</v>
      </c>
      <c r="D700" s="71">
        <f>D701*2</f>
        <v>60</v>
      </c>
      <c r="E700" s="6" t="s">
        <v>811</v>
      </c>
      <c r="F700" s="3">
        <f>'Metric Summary'!$C$35</f>
        <v>0</v>
      </c>
      <c r="G700" s="4">
        <f t="shared" si="120"/>
        <v>0</v>
      </c>
      <c r="H700" s="51">
        <f t="shared" si="121"/>
        <v>0</v>
      </c>
      <c r="I700" s="52">
        <f t="shared" si="122"/>
        <v>0</v>
      </c>
      <c r="J700" s="17">
        <f t="shared" si="123"/>
        <v>0</v>
      </c>
      <c r="K700" s="13">
        <f>J700*60*24*'Metric Summary'!$A$14</f>
        <v>0</v>
      </c>
      <c r="L700" s="52">
        <f>D700*F700*AJ700*AK700*'Metric Summary'!$A$15</f>
        <v>0</v>
      </c>
      <c r="M700" s="52">
        <f>D700*F700*AJ700*AK700*'Metric Summary'!$A$15*'Metric Summary'!$A$17</f>
        <v>0</v>
      </c>
      <c r="N700" s="13">
        <f>L700*24*'Metric Summary'!$A$16+M700*'Metric Summary'!$A$18</f>
        <v>0</v>
      </c>
      <c r="AE700" t="s">
        <v>778</v>
      </c>
      <c r="AF700" t="s">
        <v>171</v>
      </c>
      <c r="AG700">
        <v>1</v>
      </c>
      <c r="AH700">
        <v>5</v>
      </c>
      <c r="AI700">
        <v>2</v>
      </c>
      <c r="AJ700">
        <v>2</v>
      </c>
      <c r="AK700">
        <v>1</v>
      </c>
      <c r="AL700">
        <v>579</v>
      </c>
      <c r="AM700">
        <v>542</v>
      </c>
      <c r="AO700" s="18">
        <f>250+19*AH700+D700*(23+(AL700-AM700)+AM700*(1-IF(AN700&gt;0,AN700,'Metric Summary'!$AG$2)))</f>
        <v>16953</v>
      </c>
      <c r="AP700">
        <f t="shared" si="124"/>
        <v>0</v>
      </c>
      <c r="AQ700">
        <f t="shared" si="125"/>
        <v>0</v>
      </c>
    </row>
    <row r="701" spans="1:43" x14ac:dyDescent="0.2">
      <c r="A701" t="s">
        <v>522</v>
      </c>
      <c r="B701" s="1" t="s">
        <v>512</v>
      </c>
      <c r="C701" t="s">
        <v>744</v>
      </c>
      <c r="D701" s="3">
        <f>'Metric Summary'!D35</f>
        <v>30</v>
      </c>
      <c r="E701" s="6" t="s">
        <v>812</v>
      </c>
      <c r="F701" s="3">
        <f>'Metric Summary'!$C$35</f>
        <v>0</v>
      </c>
      <c r="G701" s="4">
        <f t="shared" si="120"/>
        <v>0</v>
      </c>
      <c r="H701" s="51">
        <f t="shared" si="121"/>
        <v>0</v>
      </c>
      <c r="I701" s="52">
        <f t="shared" si="122"/>
        <v>0</v>
      </c>
      <c r="J701" s="17">
        <f t="shared" si="123"/>
        <v>0</v>
      </c>
      <c r="K701" s="13">
        <f>J701*60*24*'Metric Summary'!$A$14</f>
        <v>0</v>
      </c>
      <c r="L701" s="52">
        <f>D701*F701*AJ701*AK701*'Metric Summary'!$A$15</f>
        <v>0</v>
      </c>
      <c r="M701" s="52">
        <f>D701*F701*AJ701*AK701*'Metric Summary'!$A$15*'Metric Summary'!$A$17</f>
        <v>0</v>
      </c>
      <c r="N701" s="13">
        <f>L701*24*'Metric Summary'!$A$16+M701*'Metric Summary'!$A$18</f>
        <v>0</v>
      </c>
      <c r="AE701" t="s">
        <v>779</v>
      </c>
      <c r="AF701" t="s">
        <v>171</v>
      </c>
      <c r="AG701">
        <v>8</v>
      </c>
      <c r="AH701">
        <v>15</v>
      </c>
      <c r="AI701">
        <v>6</v>
      </c>
      <c r="AJ701">
        <v>2</v>
      </c>
      <c r="AK701">
        <v>1</v>
      </c>
      <c r="AL701">
        <v>1243</v>
      </c>
      <c r="AM701">
        <v>1124</v>
      </c>
      <c r="AO701" s="18">
        <f>250+19*AH701+D701*(23+(AL701-AM701)+AM701*(1-IF(AN701&gt;0,AN701,'Metric Summary'!$AG$2)))</f>
        <v>18283</v>
      </c>
      <c r="AP701">
        <f t="shared" si="124"/>
        <v>0</v>
      </c>
      <c r="AQ701">
        <f t="shared" si="125"/>
        <v>0</v>
      </c>
    </row>
    <row r="702" spans="1:43" x14ac:dyDescent="0.2">
      <c r="A702" t="s">
        <v>1457</v>
      </c>
      <c r="B702" s="1" t="s">
        <v>1458</v>
      </c>
      <c r="C702" t="s">
        <v>1459</v>
      </c>
      <c r="D702" s="27">
        <v>1</v>
      </c>
      <c r="E702" s="1" t="s">
        <v>196</v>
      </c>
      <c r="F702" s="3">
        <f>'Metric Summary'!$C$26</f>
        <v>0</v>
      </c>
      <c r="G702" s="4">
        <f t="shared" si="120"/>
        <v>0</v>
      </c>
      <c r="H702" s="51">
        <f t="shared" si="121"/>
        <v>0</v>
      </c>
      <c r="I702" s="52">
        <f t="shared" si="122"/>
        <v>0</v>
      </c>
      <c r="J702" s="17">
        <f t="shared" si="123"/>
        <v>0</v>
      </c>
      <c r="K702" s="13">
        <f>J702*60*24*'Metric Summary'!$A$14</f>
        <v>0</v>
      </c>
      <c r="L702" s="52">
        <f>D702*F702*AJ702*AK702*'Metric Summary'!$A$15</f>
        <v>0</v>
      </c>
      <c r="M702" s="52">
        <f>D702*F702*AJ702*AK702*'Metric Summary'!$A$15*'Metric Summary'!$A$17</f>
        <v>0</v>
      </c>
      <c r="N702" s="13">
        <f>L702*24*'Metric Summary'!$A$16+M702*'Metric Summary'!$A$18</f>
        <v>0</v>
      </c>
      <c r="AE702" t="s">
        <v>1499</v>
      </c>
      <c r="AF702" t="s">
        <v>171</v>
      </c>
      <c r="AG702">
        <v>5</v>
      </c>
      <c r="AH702">
        <v>18</v>
      </c>
      <c r="AI702">
        <v>7</v>
      </c>
      <c r="AL702">
        <v>994</v>
      </c>
      <c r="AM702">
        <v>932</v>
      </c>
      <c r="AO702" s="18">
        <f>250+19*AH702+D702*(23+(AL702-AM702)+AM702*(1-IF(AN702&gt;0,AN702,'Metric Summary'!$AG$2)))</f>
        <v>1049.8</v>
      </c>
      <c r="AP702">
        <f t="shared" si="124"/>
        <v>0</v>
      </c>
      <c r="AQ702">
        <f t="shared" si="125"/>
        <v>0</v>
      </c>
    </row>
    <row r="703" spans="1:43" x14ac:dyDescent="0.2">
      <c r="A703" t="s">
        <v>1457</v>
      </c>
      <c r="B703" s="1" t="s">
        <v>1458</v>
      </c>
      <c r="C703" t="s">
        <v>1460</v>
      </c>
      <c r="D703" s="81">
        <v>2</v>
      </c>
      <c r="E703" s="1" t="s">
        <v>1673</v>
      </c>
      <c r="F703" s="3">
        <f>'Metric Summary'!$C$26</f>
        <v>0</v>
      </c>
      <c r="G703" s="4">
        <f t="shared" si="120"/>
        <v>0</v>
      </c>
      <c r="H703" s="51">
        <f t="shared" si="121"/>
        <v>0</v>
      </c>
      <c r="I703" s="52">
        <f t="shared" si="122"/>
        <v>0</v>
      </c>
      <c r="J703" s="17">
        <f t="shared" si="123"/>
        <v>0</v>
      </c>
      <c r="K703" s="13">
        <f>J703*60*24*'Metric Summary'!$A$14</f>
        <v>0</v>
      </c>
      <c r="L703" s="52">
        <f>D703*F703*AJ703*AK703*'Metric Summary'!$A$15</f>
        <v>0</v>
      </c>
      <c r="M703" s="52">
        <f>D703*F703*AJ703*AK703*'Metric Summary'!$A$15*'Metric Summary'!$A$17</f>
        <v>0</v>
      </c>
      <c r="N703" s="13">
        <f>L703*24*'Metric Summary'!$A$16+M703*'Metric Summary'!$A$18</f>
        <v>0</v>
      </c>
      <c r="AE703" t="s">
        <v>1500</v>
      </c>
      <c r="AF703" t="s">
        <v>171</v>
      </c>
      <c r="AG703">
        <v>5</v>
      </c>
      <c r="AH703">
        <v>12</v>
      </c>
      <c r="AI703">
        <v>1</v>
      </c>
      <c r="AL703">
        <v>1048</v>
      </c>
      <c r="AM703">
        <v>1032</v>
      </c>
      <c r="AO703" s="18">
        <f>250+19*AH703+D703*(23+(AL703-AM703)+AM703*(1-IF(AN703&gt;0,AN703,'Metric Summary'!$AG$2)))</f>
        <v>1381.6</v>
      </c>
      <c r="AP703">
        <f t="shared" si="124"/>
        <v>0</v>
      </c>
      <c r="AQ703">
        <f t="shared" si="125"/>
        <v>0</v>
      </c>
    </row>
    <row r="704" spans="1:43" x14ac:dyDescent="0.2">
      <c r="A704" t="s">
        <v>1457</v>
      </c>
      <c r="B704" s="1" t="s">
        <v>1458</v>
      </c>
      <c r="C704" t="s">
        <v>1461</v>
      </c>
      <c r="D704" s="27">
        <v>1.0029313232830821</v>
      </c>
      <c r="E704" s="1" t="s">
        <v>196</v>
      </c>
      <c r="F704" s="3">
        <f>'Metric Summary'!$C$26</f>
        <v>0</v>
      </c>
      <c r="G704" s="4">
        <f t="shared" si="120"/>
        <v>0</v>
      </c>
      <c r="H704" s="51">
        <f t="shared" si="121"/>
        <v>0</v>
      </c>
      <c r="I704" s="52">
        <f t="shared" si="122"/>
        <v>0</v>
      </c>
      <c r="J704" s="17">
        <f t="shared" si="123"/>
        <v>0</v>
      </c>
      <c r="K704" s="13">
        <f>J704*60*24*'Metric Summary'!$A$14</f>
        <v>0</v>
      </c>
      <c r="L704" s="52">
        <f>D704*F704*AJ704*AK704*'Metric Summary'!$A$15</f>
        <v>0</v>
      </c>
      <c r="M704" s="52">
        <f>D704*F704*AJ704*AK704*'Metric Summary'!$A$15*'Metric Summary'!$A$17</f>
        <v>0</v>
      </c>
      <c r="N704" s="13">
        <f>L704*24*'Metric Summary'!$A$16+M704*'Metric Summary'!$A$18</f>
        <v>0</v>
      </c>
      <c r="AE704" t="s">
        <v>1501</v>
      </c>
      <c r="AF704" t="s">
        <v>171</v>
      </c>
      <c r="AG704">
        <v>5</v>
      </c>
      <c r="AH704">
        <v>6</v>
      </c>
      <c r="AI704">
        <v>3</v>
      </c>
      <c r="AL704">
        <v>202</v>
      </c>
      <c r="AM704">
        <v>132</v>
      </c>
      <c r="AO704" s="18">
        <f>250+19*AH704+D704*(23+(AL704-AM704)+AM704*(1-IF(AN704&gt;0,AN704,'Metric Summary'!$AG$2)))</f>
        <v>510.2273869346734</v>
      </c>
      <c r="AP704">
        <f t="shared" si="124"/>
        <v>0</v>
      </c>
      <c r="AQ704">
        <f t="shared" si="125"/>
        <v>0</v>
      </c>
    </row>
    <row r="705" spans="1:43" x14ac:dyDescent="0.2">
      <c r="A705" t="s">
        <v>1457</v>
      </c>
      <c r="B705" s="1" t="s">
        <v>1458</v>
      </c>
      <c r="C705" t="s">
        <v>1462</v>
      </c>
      <c r="D705" s="27">
        <v>15</v>
      </c>
      <c r="E705" s="1" t="s">
        <v>1674</v>
      </c>
      <c r="F705" s="3">
        <f>'Metric Summary'!$C$26</f>
        <v>0</v>
      </c>
      <c r="G705" s="4">
        <f t="shared" si="120"/>
        <v>0</v>
      </c>
      <c r="H705" s="51">
        <f t="shared" si="121"/>
        <v>0</v>
      </c>
      <c r="I705" s="52">
        <f t="shared" si="122"/>
        <v>0</v>
      </c>
      <c r="J705" s="17">
        <f t="shared" si="123"/>
        <v>0</v>
      </c>
      <c r="K705" s="13">
        <f>J705*60*24*'Metric Summary'!$A$14</f>
        <v>0</v>
      </c>
      <c r="L705" s="52">
        <f>D705*F705*AJ705*AK705*'Metric Summary'!$A$15</f>
        <v>0</v>
      </c>
      <c r="M705" s="52">
        <f>D705*F705*AJ705*AK705*'Metric Summary'!$A$15*'Metric Summary'!$A$17</f>
        <v>0</v>
      </c>
      <c r="N705" s="13">
        <f>L705*24*'Metric Summary'!$A$16+M705*'Metric Summary'!$A$18</f>
        <v>0</v>
      </c>
      <c r="AE705" t="s">
        <v>1502</v>
      </c>
      <c r="AF705" t="s">
        <v>171</v>
      </c>
      <c r="AG705">
        <v>5</v>
      </c>
      <c r="AH705">
        <v>9</v>
      </c>
      <c r="AI705">
        <v>0</v>
      </c>
      <c r="AL705">
        <v>841</v>
      </c>
      <c r="AM705">
        <v>832</v>
      </c>
      <c r="AO705" s="18">
        <f>250+19*AH705+D705*(23+(AL705-AM705)+AM705*(1-IF(AN705&gt;0,AN705,'Metric Summary'!$AG$2)))</f>
        <v>5893</v>
      </c>
      <c r="AP705">
        <f t="shared" si="124"/>
        <v>0</v>
      </c>
      <c r="AQ705">
        <f t="shared" si="125"/>
        <v>0</v>
      </c>
    </row>
    <row r="706" spans="1:43" x14ac:dyDescent="0.2">
      <c r="A706" t="s">
        <v>1457</v>
      </c>
      <c r="B706" s="1" t="s">
        <v>1458</v>
      </c>
      <c r="C706" t="s">
        <v>1463</v>
      </c>
      <c r="D706" s="15"/>
      <c r="E706" s="6"/>
      <c r="F706" s="3">
        <f>'Metric Summary'!$C$26</f>
        <v>0</v>
      </c>
      <c r="G706" s="4">
        <f t="shared" si="120"/>
        <v>0</v>
      </c>
      <c r="H706" s="51">
        <f t="shared" si="121"/>
        <v>0</v>
      </c>
      <c r="I706" s="52">
        <f t="shared" si="122"/>
        <v>0</v>
      </c>
      <c r="J706" s="17">
        <f t="shared" si="123"/>
        <v>0</v>
      </c>
      <c r="K706" s="13">
        <f>J706*60*24*'Metric Summary'!$A$14</f>
        <v>0</v>
      </c>
      <c r="L706" s="52">
        <f>D706*F706*AJ706*AK706*'Metric Summary'!$A$15</f>
        <v>0</v>
      </c>
      <c r="M706" s="52">
        <f>D706*F706*AJ706*AK706*'Metric Summary'!$A$15*'Metric Summary'!$A$17</f>
        <v>0</v>
      </c>
      <c r="N706" s="13">
        <f>L706*24*'Metric Summary'!$A$16+M706*'Metric Summary'!$A$18</f>
        <v>0</v>
      </c>
      <c r="AE706" t="s">
        <v>1503</v>
      </c>
      <c r="AF706" t="s">
        <v>171</v>
      </c>
      <c r="AG706">
        <v>5</v>
      </c>
      <c r="AH706">
        <v>18</v>
      </c>
      <c r="AI706">
        <v>9</v>
      </c>
      <c r="AL706">
        <v>802</v>
      </c>
      <c r="AM706">
        <v>732</v>
      </c>
      <c r="AO706" s="18">
        <f>250+19*AH706+D706*(23+(AL706-AM706)+AM706*(1-IF(AN706&gt;0,AN706,'Metric Summary'!$AG$2)))</f>
        <v>592</v>
      </c>
      <c r="AP706">
        <f t="shared" si="124"/>
        <v>0</v>
      </c>
      <c r="AQ706">
        <f t="shared" si="125"/>
        <v>0</v>
      </c>
    </row>
    <row r="707" spans="1:43" x14ac:dyDescent="0.2">
      <c r="A707" t="s">
        <v>1457</v>
      </c>
      <c r="B707" s="1" t="s">
        <v>1458</v>
      </c>
      <c r="C707" t="s">
        <v>1464</v>
      </c>
      <c r="D707" s="15"/>
      <c r="E707" s="6"/>
      <c r="F707" s="3">
        <f>'Metric Summary'!$C$26</f>
        <v>0</v>
      </c>
      <c r="G707" s="4">
        <f t="shared" si="120"/>
        <v>0</v>
      </c>
      <c r="H707" s="51">
        <f t="shared" si="121"/>
        <v>0</v>
      </c>
      <c r="I707" s="52">
        <f t="shared" si="122"/>
        <v>0</v>
      </c>
      <c r="J707" s="17">
        <f t="shared" si="123"/>
        <v>0</v>
      </c>
      <c r="K707" s="13">
        <f>J707*60*24*'Metric Summary'!$A$14</f>
        <v>0</v>
      </c>
      <c r="L707" s="52">
        <f>D707*F707*AJ707*AK707*'Metric Summary'!$A$15</f>
        <v>0</v>
      </c>
      <c r="M707" s="52">
        <f>D707*F707*AJ707*AK707*'Metric Summary'!$A$15*'Metric Summary'!$A$17</f>
        <v>0</v>
      </c>
      <c r="N707" s="13">
        <f>L707*24*'Metric Summary'!$A$16+M707*'Metric Summary'!$A$18</f>
        <v>0</v>
      </c>
      <c r="AE707" t="s">
        <v>1504</v>
      </c>
      <c r="AF707" t="s">
        <v>171</v>
      </c>
      <c r="AG707">
        <v>5</v>
      </c>
      <c r="AH707">
        <v>22</v>
      </c>
      <c r="AI707">
        <v>12</v>
      </c>
      <c r="AL707">
        <v>918</v>
      </c>
      <c r="AM707">
        <v>832</v>
      </c>
      <c r="AO707" s="18">
        <f>250+19*AH707+D707*(23+(AL707-AM707)+AM707*(1-IF(AN707&gt;0,AN707,'Metric Summary'!$AG$2)))</f>
        <v>668</v>
      </c>
      <c r="AP707">
        <f t="shared" si="124"/>
        <v>0</v>
      </c>
      <c r="AQ707">
        <f t="shared" si="125"/>
        <v>0</v>
      </c>
    </row>
    <row r="708" spans="1:43" x14ac:dyDescent="0.2">
      <c r="A708" t="s">
        <v>1457</v>
      </c>
      <c r="B708" s="1" t="s">
        <v>1458</v>
      </c>
      <c r="C708" t="s">
        <v>1465</v>
      </c>
      <c r="D708" s="81">
        <v>0.95812395309882747</v>
      </c>
      <c r="E708" s="1" t="s">
        <v>196</v>
      </c>
      <c r="F708" s="3">
        <f>'Metric Summary'!$C$26</f>
        <v>0</v>
      </c>
      <c r="G708" s="4">
        <f t="shared" si="120"/>
        <v>0</v>
      </c>
      <c r="H708" s="51">
        <f t="shared" si="121"/>
        <v>0</v>
      </c>
      <c r="I708" s="52">
        <f t="shared" si="122"/>
        <v>0</v>
      </c>
      <c r="J708" s="17">
        <f t="shared" si="123"/>
        <v>0</v>
      </c>
      <c r="K708" s="13">
        <f>J708*60*24*'Metric Summary'!$A$14</f>
        <v>0</v>
      </c>
      <c r="L708" s="52">
        <f>D708*F708*AJ708*AK708*'Metric Summary'!$A$15</f>
        <v>0</v>
      </c>
      <c r="M708" s="52">
        <f>D708*F708*AJ708*AK708*'Metric Summary'!$A$15*'Metric Summary'!$A$17</f>
        <v>0</v>
      </c>
      <c r="N708" s="13">
        <f>L708*24*'Metric Summary'!$A$16+M708*'Metric Summary'!$A$18</f>
        <v>0</v>
      </c>
      <c r="AE708" t="s">
        <v>1505</v>
      </c>
      <c r="AF708" t="s">
        <v>171</v>
      </c>
      <c r="AG708">
        <v>5</v>
      </c>
      <c r="AH708">
        <v>9</v>
      </c>
      <c r="AI708">
        <v>5</v>
      </c>
      <c r="AL708">
        <v>337</v>
      </c>
      <c r="AM708">
        <v>232</v>
      </c>
      <c r="AO708" s="18">
        <f>250+19*AH708+D708*(23+(AL708-AM708)+AM708*(1-IF(AN708&gt;0,AN708,'Metric Summary'!$AG$2)))</f>
        <v>632.55376884422117</v>
      </c>
      <c r="AP708">
        <f t="shared" si="124"/>
        <v>0</v>
      </c>
      <c r="AQ708">
        <f t="shared" si="125"/>
        <v>0</v>
      </c>
    </row>
    <row r="709" spans="1:43" x14ac:dyDescent="0.2">
      <c r="A709" t="s">
        <v>1457</v>
      </c>
      <c r="B709" s="1" t="s">
        <v>1458</v>
      </c>
      <c r="C709" t="s">
        <v>1466</v>
      </c>
      <c r="D709" s="27">
        <v>1</v>
      </c>
      <c r="E709" s="1" t="s">
        <v>196</v>
      </c>
      <c r="F709" s="3">
        <f>'Metric Summary'!$C$26</f>
        <v>0</v>
      </c>
      <c r="G709" s="4">
        <f t="shared" si="120"/>
        <v>0</v>
      </c>
      <c r="H709" s="51">
        <f t="shared" si="121"/>
        <v>0</v>
      </c>
      <c r="I709" s="52">
        <f t="shared" si="122"/>
        <v>0</v>
      </c>
      <c r="J709" s="17">
        <f t="shared" si="123"/>
        <v>0</v>
      </c>
      <c r="K709" s="13">
        <f>J709*60*24*'Metric Summary'!$A$14</f>
        <v>0</v>
      </c>
      <c r="L709" s="52">
        <f>D709*F709*AJ709*AK709*'Metric Summary'!$A$15</f>
        <v>0</v>
      </c>
      <c r="M709" s="52">
        <f>D709*F709*AJ709*AK709*'Metric Summary'!$A$15*'Metric Summary'!$A$17</f>
        <v>0</v>
      </c>
      <c r="N709" s="13">
        <f>L709*24*'Metric Summary'!$A$16+M709*'Metric Summary'!$A$18</f>
        <v>0</v>
      </c>
      <c r="AE709" t="s">
        <v>1506</v>
      </c>
      <c r="AF709" t="s">
        <v>171</v>
      </c>
      <c r="AG709">
        <v>5</v>
      </c>
      <c r="AH709">
        <v>15</v>
      </c>
      <c r="AI709">
        <v>3</v>
      </c>
      <c r="AL709">
        <v>1159</v>
      </c>
      <c r="AM709">
        <v>1132</v>
      </c>
      <c r="AO709" s="18">
        <f>250+19*AH709+D709*(23+(AL709-AM709)+AM709*(1-IF(AN709&gt;0,AN709,'Metric Summary'!$AG$2)))</f>
        <v>1037.8</v>
      </c>
      <c r="AP709">
        <f t="shared" si="124"/>
        <v>0</v>
      </c>
      <c r="AQ709">
        <f t="shared" si="125"/>
        <v>0</v>
      </c>
    </row>
    <row r="710" spans="1:43" x14ac:dyDescent="0.2">
      <c r="A710" t="s">
        <v>1457</v>
      </c>
      <c r="B710" s="1" t="s">
        <v>1458</v>
      </c>
      <c r="C710" t="s">
        <v>1467</v>
      </c>
      <c r="D710" s="27">
        <v>1</v>
      </c>
      <c r="E710" s="1" t="s">
        <v>196</v>
      </c>
      <c r="F710" s="3">
        <f>'Metric Summary'!$C$26</f>
        <v>0</v>
      </c>
      <c r="G710" s="4">
        <f t="shared" si="120"/>
        <v>0</v>
      </c>
      <c r="H710" s="51">
        <f t="shared" si="121"/>
        <v>0</v>
      </c>
      <c r="I710" s="52">
        <f t="shared" si="122"/>
        <v>0</v>
      </c>
      <c r="J710" s="17">
        <f t="shared" si="123"/>
        <v>0</v>
      </c>
      <c r="K710" s="13">
        <f>J710*60*24*'Metric Summary'!$A$14</f>
        <v>0</v>
      </c>
      <c r="L710" s="52">
        <f>D710*F710*AJ710*AK710*'Metric Summary'!$A$15</f>
        <v>0</v>
      </c>
      <c r="M710" s="52">
        <f>D710*F710*AJ710*AK710*'Metric Summary'!$A$15*'Metric Summary'!$A$17</f>
        <v>0</v>
      </c>
      <c r="N710" s="13">
        <f>L710*24*'Metric Summary'!$A$16+M710*'Metric Summary'!$A$18</f>
        <v>0</v>
      </c>
      <c r="AE710" t="s">
        <v>1507</v>
      </c>
      <c r="AF710" t="s">
        <v>171</v>
      </c>
      <c r="AG710">
        <v>5</v>
      </c>
      <c r="AH710">
        <v>12</v>
      </c>
      <c r="AI710">
        <v>1</v>
      </c>
      <c r="AL710">
        <v>1048</v>
      </c>
      <c r="AM710">
        <v>1032</v>
      </c>
      <c r="AO710" s="18">
        <f>250+19*AH710+D710*(23+(AL710-AM710)+AM710*(1-IF(AN710&gt;0,AN710,'Metric Summary'!$AG$2)))</f>
        <v>929.8</v>
      </c>
      <c r="AP710">
        <f t="shared" si="124"/>
        <v>0</v>
      </c>
      <c r="AQ710">
        <f t="shared" si="125"/>
        <v>0</v>
      </c>
    </row>
    <row r="711" spans="1:43" x14ac:dyDescent="0.2">
      <c r="A711" t="s">
        <v>1457</v>
      </c>
      <c r="B711" s="1" t="s">
        <v>1458</v>
      </c>
      <c r="C711" t="s">
        <v>1468</v>
      </c>
      <c r="D711" s="81">
        <v>1</v>
      </c>
      <c r="E711" s="1" t="s">
        <v>196</v>
      </c>
      <c r="F711" s="3">
        <f>'Metric Summary'!$C$26</f>
        <v>0</v>
      </c>
      <c r="G711" s="4">
        <f t="shared" si="120"/>
        <v>0</v>
      </c>
      <c r="H711" s="51">
        <f t="shared" si="121"/>
        <v>0</v>
      </c>
      <c r="I711" s="52">
        <f t="shared" si="122"/>
        <v>0</v>
      </c>
      <c r="J711" s="17">
        <f t="shared" si="123"/>
        <v>0</v>
      </c>
      <c r="K711" s="13">
        <f>J711*60*24*'Metric Summary'!$A$14</f>
        <v>0</v>
      </c>
      <c r="L711" s="52">
        <f>D711*F711*AJ711*AK711*'Metric Summary'!$A$15</f>
        <v>0</v>
      </c>
      <c r="M711" s="52">
        <f>D711*F711*AJ711*AK711*'Metric Summary'!$A$15*'Metric Summary'!$A$17</f>
        <v>0</v>
      </c>
      <c r="N711" s="13">
        <f>L711*24*'Metric Summary'!$A$16+M711*'Metric Summary'!$A$18</f>
        <v>0</v>
      </c>
      <c r="AE711" t="s">
        <v>1508</v>
      </c>
      <c r="AF711" t="s">
        <v>171</v>
      </c>
      <c r="AG711">
        <v>5</v>
      </c>
      <c r="AH711">
        <v>6</v>
      </c>
      <c r="AI711">
        <v>1</v>
      </c>
      <c r="AL711">
        <v>370</v>
      </c>
      <c r="AM711">
        <v>332</v>
      </c>
      <c r="AO711" s="18">
        <f>250+19*AH711+D711*(23+(AL711-AM711)+AM711*(1-IF(AN711&gt;0,AN711,'Metric Summary'!$AG$2)))</f>
        <v>557.79999999999995</v>
      </c>
      <c r="AP711">
        <f t="shared" si="124"/>
        <v>0</v>
      </c>
      <c r="AQ711">
        <f t="shared" si="125"/>
        <v>0</v>
      </c>
    </row>
    <row r="712" spans="1:43" x14ac:dyDescent="0.2">
      <c r="A712" t="s">
        <v>1457</v>
      </c>
      <c r="B712" s="1" t="s">
        <v>1458</v>
      </c>
      <c r="C712" t="s">
        <v>1469</v>
      </c>
      <c r="D712" s="27">
        <v>45</v>
      </c>
      <c r="E712" s="1" t="s">
        <v>1675</v>
      </c>
      <c r="F712" s="3">
        <f>'Metric Summary'!$C$26</f>
        <v>0</v>
      </c>
      <c r="G712" s="4">
        <f t="shared" si="120"/>
        <v>0</v>
      </c>
      <c r="H712" s="51">
        <f t="shared" si="121"/>
        <v>0</v>
      </c>
      <c r="I712" s="52">
        <f t="shared" si="122"/>
        <v>0</v>
      </c>
      <c r="J712" s="17">
        <f t="shared" si="123"/>
        <v>0</v>
      </c>
      <c r="K712" s="13">
        <f>J712*60*24*'Metric Summary'!$A$14</f>
        <v>0</v>
      </c>
      <c r="L712" s="52">
        <f>D712*F712*AJ712*AK712*'Metric Summary'!$A$15</f>
        <v>0</v>
      </c>
      <c r="M712" s="52">
        <f>D712*F712*AJ712*AK712*'Metric Summary'!$A$15*'Metric Summary'!$A$17</f>
        <v>0</v>
      </c>
      <c r="N712" s="13">
        <f>L712*24*'Metric Summary'!$A$16+M712*'Metric Summary'!$A$18</f>
        <v>0</v>
      </c>
      <c r="AE712" t="s">
        <v>1509</v>
      </c>
      <c r="AF712" t="s">
        <v>171</v>
      </c>
      <c r="AG712">
        <v>5</v>
      </c>
      <c r="AH712">
        <v>13</v>
      </c>
      <c r="AI712">
        <v>1</v>
      </c>
      <c r="AL712">
        <v>1149</v>
      </c>
      <c r="AM712">
        <v>1132</v>
      </c>
      <c r="AO712" s="18">
        <f>250+19*AH712+D712*(23+(AL712-AM712)+AM712*(1-IF(AN712&gt;0,AN712,'Metric Summary'!$AG$2)))</f>
        <v>22673</v>
      </c>
      <c r="AP712">
        <f t="shared" si="124"/>
        <v>0</v>
      </c>
      <c r="AQ712">
        <f t="shared" si="125"/>
        <v>0</v>
      </c>
    </row>
    <row r="713" spans="1:43" x14ac:dyDescent="0.2">
      <c r="A713" t="s">
        <v>1457</v>
      </c>
      <c r="B713" s="1" t="s">
        <v>1458</v>
      </c>
      <c r="C713" t="s">
        <v>1470</v>
      </c>
      <c r="D713" s="27">
        <v>1</v>
      </c>
      <c r="E713" s="1" t="s">
        <v>196</v>
      </c>
      <c r="F713" s="3">
        <f>'Metric Summary'!$C$26</f>
        <v>0</v>
      </c>
      <c r="G713" s="4">
        <f t="shared" si="120"/>
        <v>0</v>
      </c>
      <c r="H713" s="51">
        <f t="shared" si="121"/>
        <v>0</v>
      </c>
      <c r="I713" s="52">
        <f t="shared" si="122"/>
        <v>0</v>
      </c>
      <c r="J713" s="17">
        <f t="shared" si="123"/>
        <v>0</v>
      </c>
      <c r="K713" s="13">
        <f>J713*60*24*'Metric Summary'!$A$14</f>
        <v>0</v>
      </c>
      <c r="L713" s="52">
        <f>D713*F713*AJ713*AK713*'Metric Summary'!$A$15</f>
        <v>0</v>
      </c>
      <c r="M713" s="52">
        <f>D713*F713*AJ713*AK713*'Metric Summary'!$A$15*'Metric Summary'!$A$17</f>
        <v>0</v>
      </c>
      <c r="N713" s="13">
        <f>L713*24*'Metric Summary'!$A$16+M713*'Metric Summary'!$A$18</f>
        <v>0</v>
      </c>
      <c r="AE713" t="s">
        <v>1510</v>
      </c>
      <c r="AF713" t="s">
        <v>171</v>
      </c>
      <c r="AG713">
        <v>5</v>
      </c>
      <c r="AH713">
        <v>8</v>
      </c>
      <c r="AI713">
        <v>2</v>
      </c>
      <c r="AL713">
        <v>548</v>
      </c>
      <c r="AM713">
        <v>532</v>
      </c>
      <c r="AO713" s="18">
        <f>250+19*AH713+D713*(23+(AL713-AM713)+AM713*(1-IF(AN713&gt;0,AN713,'Metric Summary'!$AG$2)))</f>
        <v>653.79999999999995</v>
      </c>
      <c r="AP713">
        <f t="shared" si="124"/>
        <v>0</v>
      </c>
      <c r="AQ713">
        <f t="shared" si="125"/>
        <v>0</v>
      </c>
    </row>
    <row r="714" spans="1:43" x14ac:dyDescent="0.2">
      <c r="A714" t="s">
        <v>1457</v>
      </c>
      <c r="B714" s="1" t="s">
        <v>1458</v>
      </c>
      <c r="C714" t="s">
        <v>1471</v>
      </c>
      <c r="D714" s="15"/>
      <c r="E714" s="6"/>
      <c r="F714" s="3">
        <f>'Metric Summary'!$C$26</f>
        <v>0</v>
      </c>
      <c r="G714" s="4">
        <f t="shared" si="120"/>
        <v>0</v>
      </c>
      <c r="H714" s="51">
        <f t="shared" si="121"/>
        <v>0</v>
      </c>
      <c r="I714" s="52">
        <f t="shared" si="122"/>
        <v>0</v>
      </c>
      <c r="J714" s="17">
        <f t="shared" si="123"/>
        <v>0</v>
      </c>
      <c r="K714" s="13">
        <f>J714*60*24*'Metric Summary'!$A$14</f>
        <v>0</v>
      </c>
      <c r="L714" s="52">
        <f>D714*F714*AJ714*AK714*'Metric Summary'!$A$15</f>
        <v>0</v>
      </c>
      <c r="M714" s="52">
        <f>D714*F714*AJ714*AK714*'Metric Summary'!$A$15*'Metric Summary'!$A$17</f>
        <v>0</v>
      </c>
      <c r="N714" s="13">
        <f>L714*24*'Metric Summary'!$A$16+M714*'Metric Summary'!$A$18</f>
        <v>0</v>
      </c>
      <c r="AE714" t="s">
        <v>1511</v>
      </c>
      <c r="AF714" t="s">
        <v>171</v>
      </c>
      <c r="AG714">
        <v>5</v>
      </c>
      <c r="AH714">
        <v>16</v>
      </c>
      <c r="AI714">
        <v>9</v>
      </c>
      <c r="AL714">
        <v>600</v>
      </c>
      <c r="AM714">
        <v>532</v>
      </c>
      <c r="AO714" s="18">
        <f>250+19*AH714+D714*(23+(AL714-AM714)+AM714*(1-IF(AN714&gt;0,AN714,'Metric Summary'!$AG$2)))</f>
        <v>554</v>
      </c>
      <c r="AP714">
        <f t="shared" si="124"/>
        <v>0</v>
      </c>
      <c r="AQ714">
        <f t="shared" si="125"/>
        <v>0</v>
      </c>
    </row>
    <row r="715" spans="1:43" x14ac:dyDescent="0.2">
      <c r="A715" t="s">
        <v>1457</v>
      </c>
      <c r="B715" s="1" t="s">
        <v>1458</v>
      </c>
      <c r="C715" t="s">
        <v>1472</v>
      </c>
      <c r="D715" s="27">
        <v>0</v>
      </c>
      <c r="E715" s="1"/>
      <c r="F715" s="3">
        <f>'Metric Summary'!$C$26</f>
        <v>0</v>
      </c>
      <c r="G715" s="4">
        <f t="shared" si="120"/>
        <v>0</v>
      </c>
      <c r="H715" s="51">
        <f t="shared" si="121"/>
        <v>0</v>
      </c>
      <c r="I715" s="52">
        <f t="shared" si="122"/>
        <v>0</v>
      </c>
      <c r="J715" s="17">
        <f t="shared" si="123"/>
        <v>0</v>
      </c>
      <c r="K715" s="13">
        <f>J715*60*24*'Metric Summary'!$A$14</f>
        <v>0</v>
      </c>
      <c r="L715" s="52">
        <f>D715*F715*AJ715*AK715*'Metric Summary'!$A$15</f>
        <v>0</v>
      </c>
      <c r="M715" s="52">
        <f>D715*F715*AJ715*AK715*'Metric Summary'!$A$15*'Metric Summary'!$A$17</f>
        <v>0</v>
      </c>
      <c r="N715" s="13">
        <f>L715*24*'Metric Summary'!$A$16+M715*'Metric Summary'!$A$18</f>
        <v>0</v>
      </c>
      <c r="AE715" t="s">
        <v>1512</v>
      </c>
      <c r="AF715" t="s">
        <v>171</v>
      </c>
      <c r="AG715">
        <v>1</v>
      </c>
      <c r="AH715">
        <v>11</v>
      </c>
      <c r="AI715">
        <v>8</v>
      </c>
      <c r="AL715">
        <v>307</v>
      </c>
      <c r="AM715">
        <v>232</v>
      </c>
      <c r="AO715" s="18">
        <f>250+19*AH715+D715*(23+(AL715-AM715)+AM715*(1-IF(AN715&gt;0,AN715,'Metric Summary'!$AG$2)))</f>
        <v>459</v>
      </c>
      <c r="AP715">
        <f t="shared" si="124"/>
        <v>0</v>
      </c>
      <c r="AQ715">
        <f t="shared" si="125"/>
        <v>0</v>
      </c>
    </row>
    <row r="716" spans="1:43" x14ac:dyDescent="0.2">
      <c r="A716" t="s">
        <v>1457</v>
      </c>
      <c r="B716" s="1" t="s">
        <v>1458</v>
      </c>
      <c r="C716" t="s">
        <v>1473</v>
      </c>
      <c r="D716" s="27">
        <v>45</v>
      </c>
      <c r="E716" s="1" t="s">
        <v>1676</v>
      </c>
      <c r="F716" s="3">
        <f>'Metric Summary'!$C$26</f>
        <v>0</v>
      </c>
      <c r="G716" s="4">
        <f t="shared" si="120"/>
        <v>0</v>
      </c>
      <c r="H716" s="51">
        <f t="shared" si="121"/>
        <v>0</v>
      </c>
      <c r="I716" s="52">
        <f t="shared" si="122"/>
        <v>0</v>
      </c>
      <c r="J716" s="17">
        <f t="shared" si="123"/>
        <v>0</v>
      </c>
      <c r="K716" s="13">
        <f>J716*60*24*'Metric Summary'!$A$14</f>
        <v>0</v>
      </c>
      <c r="L716" s="52">
        <f>D716*F716*AJ716*AK716*'Metric Summary'!$A$15</f>
        <v>0</v>
      </c>
      <c r="M716" s="52">
        <f>D716*F716*AJ716*AK716*'Metric Summary'!$A$15*'Metric Summary'!$A$17</f>
        <v>0</v>
      </c>
      <c r="N716" s="13">
        <f>L716*24*'Metric Summary'!$A$16+M716*'Metric Summary'!$A$18</f>
        <v>0</v>
      </c>
      <c r="AE716" t="s">
        <v>1513</v>
      </c>
      <c r="AF716" t="s">
        <v>171</v>
      </c>
      <c r="AG716">
        <v>1</v>
      </c>
      <c r="AH716">
        <v>6</v>
      </c>
      <c r="AI716">
        <v>2</v>
      </c>
      <c r="AL716">
        <v>262</v>
      </c>
      <c r="AM716">
        <v>232</v>
      </c>
      <c r="AO716" s="18">
        <f>250+19*AH716+D716*(23+(AL716-AM716)+AM716*(1-IF(AN716&gt;0,AN716,'Metric Summary'!$AG$2)))</f>
        <v>6925.0000000000009</v>
      </c>
      <c r="AP716">
        <f t="shared" si="124"/>
        <v>0</v>
      </c>
      <c r="AQ716">
        <f t="shared" si="125"/>
        <v>0</v>
      </c>
    </row>
    <row r="717" spans="1:43" x14ac:dyDescent="0.2">
      <c r="A717" t="s">
        <v>1457</v>
      </c>
      <c r="B717" s="1" t="s">
        <v>1458</v>
      </c>
      <c r="C717" t="s">
        <v>1474</v>
      </c>
      <c r="D717" s="15"/>
      <c r="E717" s="6"/>
      <c r="F717" s="3">
        <f>'Metric Summary'!$C$26</f>
        <v>0</v>
      </c>
      <c r="G717" s="4">
        <f t="shared" si="120"/>
        <v>0</v>
      </c>
      <c r="H717" s="51">
        <f t="shared" si="121"/>
        <v>0</v>
      </c>
      <c r="I717" s="52">
        <f t="shared" si="122"/>
        <v>0</v>
      </c>
      <c r="J717" s="17">
        <f t="shared" si="123"/>
        <v>0</v>
      </c>
      <c r="K717" s="13">
        <f>J717*60*24*'Metric Summary'!$A$14</f>
        <v>0</v>
      </c>
      <c r="L717" s="52">
        <f>D717*F717*AJ717*AK717*'Metric Summary'!$A$15</f>
        <v>0</v>
      </c>
      <c r="M717" s="52">
        <f>D717*F717*AJ717*AK717*'Metric Summary'!$A$15*'Metric Summary'!$A$17</f>
        <v>0</v>
      </c>
      <c r="N717" s="13">
        <f>L717*24*'Metric Summary'!$A$16+M717*'Metric Summary'!$A$18</f>
        <v>0</v>
      </c>
      <c r="AE717" t="s">
        <v>1514</v>
      </c>
      <c r="AF717" t="s">
        <v>171</v>
      </c>
      <c r="AG717">
        <v>5</v>
      </c>
      <c r="AH717">
        <v>17</v>
      </c>
      <c r="AI717">
        <v>10</v>
      </c>
      <c r="AL717">
        <v>605</v>
      </c>
      <c r="AM717">
        <v>532</v>
      </c>
      <c r="AO717" s="18">
        <f>250+19*AH717+D717*(23+(AL717-AM717)+AM717*(1-IF(AN717&gt;0,AN717,'Metric Summary'!$AG$2)))</f>
        <v>573</v>
      </c>
      <c r="AP717">
        <f t="shared" si="124"/>
        <v>0</v>
      </c>
      <c r="AQ717">
        <f t="shared" si="125"/>
        <v>0</v>
      </c>
    </row>
    <row r="718" spans="1:43" x14ac:dyDescent="0.2">
      <c r="A718" t="s">
        <v>1457</v>
      </c>
      <c r="B718" s="1" t="s">
        <v>1458</v>
      </c>
      <c r="C718" t="s">
        <v>1475</v>
      </c>
      <c r="D718" s="27">
        <v>0</v>
      </c>
      <c r="E718" s="1"/>
      <c r="F718" s="3">
        <f>'Metric Summary'!$C$26</f>
        <v>0</v>
      </c>
      <c r="G718" s="4">
        <f t="shared" si="120"/>
        <v>0</v>
      </c>
      <c r="H718" s="51">
        <f t="shared" si="121"/>
        <v>0</v>
      </c>
      <c r="I718" s="52">
        <f t="shared" si="122"/>
        <v>0</v>
      </c>
      <c r="J718" s="17">
        <f t="shared" si="123"/>
        <v>0</v>
      </c>
      <c r="K718" s="13">
        <f>J718*60*24*'Metric Summary'!$A$14</f>
        <v>0</v>
      </c>
      <c r="L718" s="52">
        <f>D718*F718*AJ718*AK718*'Metric Summary'!$A$15</f>
        <v>0</v>
      </c>
      <c r="M718" s="52">
        <f>D718*F718*AJ718*AK718*'Metric Summary'!$A$15*'Metric Summary'!$A$17</f>
        <v>0</v>
      </c>
      <c r="N718" s="13">
        <f>L718*24*'Metric Summary'!$A$16+M718*'Metric Summary'!$A$18</f>
        <v>0</v>
      </c>
      <c r="AE718" t="s">
        <v>1515</v>
      </c>
      <c r="AF718" t="s">
        <v>171</v>
      </c>
      <c r="AG718">
        <v>1</v>
      </c>
      <c r="AH718">
        <v>11</v>
      </c>
      <c r="AI718">
        <v>8</v>
      </c>
      <c r="AL718">
        <v>307</v>
      </c>
      <c r="AM718">
        <v>232</v>
      </c>
      <c r="AO718" s="18">
        <f>250+19*AH718+D718*(23+(AL718-AM718)+AM718*(1-IF(AN718&gt;0,AN718,'Metric Summary'!$AG$2)))</f>
        <v>459</v>
      </c>
      <c r="AP718">
        <f t="shared" si="124"/>
        <v>0</v>
      </c>
      <c r="AQ718">
        <f t="shared" si="125"/>
        <v>0</v>
      </c>
    </row>
    <row r="719" spans="1:43" x14ac:dyDescent="0.2">
      <c r="A719" t="s">
        <v>1457</v>
      </c>
      <c r="B719" s="1" t="s">
        <v>1458</v>
      </c>
      <c r="C719" t="s">
        <v>1476</v>
      </c>
      <c r="D719" s="81">
        <v>0</v>
      </c>
      <c r="E719" s="1" t="s">
        <v>1677</v>
      </c>
      <c r="F719" s="3">
        <f>'Metric Summary'!$C$26</f>
        <v>0</v>
      </c>
      <c r="G719" s="4">
        <f t="shared" si="120"/>
        <v>0</v>
      </c>
      <c r="H719" s="51">
        <f t="shared" si="121"/>
        <v>0</v>
      </c>
      <c r="I719" s="52">
        <f t="shared" si="122"/>
        <v>0</v>
      </c>
      <c r="J719" s="17">
        <f t="shared" si="123"/>
        <v>0</v>
      </c>
      <c r="K719" s="13">
        <f>J719*60*24*'Metric Summary'!$A$14</f>
        <v>0</v>
      </c>
      <c r="L719" s="52">
        <f>D719*F719*AJ719*AK719*'Metric Summary'!$A$15</f>
        <v>0</v>
      </c>
      <c r="M719" s="52">
        <f>D719*F719*AJ719*AK719*'Metric Summary'!$A$15*'Metric Summary'!$A$17</f>
        <v>0</v>
      </c>
      <c r="N719" s="13">
        <f>L719*24*'Metric Summary'!$A$16+M719*'Metric Summary'!$A$18</f>
        <v>0</v>
      </c>
      <c r="AE719" t="s">
        <v>1516</v>
      </c>
      <c r="AF719" t="s">
        <v>171</v>
      </c>
      <c r="AG719">
        <v>1</v>
      </c>
      <c r="AH719">
        <v>6</v>
      </c>
      <c r="AI719">
        <v>2</v>
      </c>
      <c r="AL719">
        <v>262</v>
      </c>
      <c r="AM719">
        <v>232</v>
      </c>
      <c r="AO719" s="18">
        <f>250+19*AH719+D719*(23+(AL719-AM719)+AM719*(1-IF(AN719&gt;0,AN719,'Metric Summary'!$AG$2)))</f>
        <v>364</v>
      </c>
      <c r="AP719">
        <f t="shared" si="124"/>
        <v>0</v>
      </c>
      <c r="AQ719">
        <f t="shared" si="125"/>
        <v>0</v>
      </c>
    </row>
    <row r="720" spans="1:43" x14ac:dyDescent="0.2">
      <c r="A720" t="s">
        <v>1457</v>
      </c>
      <c r="B720" s="1" t="s">
        <v>1458</v>
      </c>
      <c r="C720" t="s">
        <v>1477</v>
      </c>
      <c r="D720" s="27">
        <v>1</v>
      </c>
      <c r="E720" s="1" t="s">
        <v>196</v>
      </c>
      <c r="F720" s="3">
        <f>'Metric Summary'!$C$26</f>
        <v>0</v>
      </c>
      <c r="G720" s="4">
        <f t="shared" si="120"/>
        <v>0</v>
      </c>
      <c r="H720" s="51">
        <f t="shared" si="121"/>
        <v>0</v>
      </c>
      <c r="I720" s="52">
        <f t="shared" si="122"/>
        <v>0</v>
      </c>
      <c r="J720" s="17">
        <f t="shared" si="123"/>
        <v>0</v>
      </c>
      <c r="K720" s="13">
        <f>J720*60*24*'Metric Summary'!$A$14</f>
        <v>0</v>
      </c>
      <c r="L720" s="52">
        <f>D720*F720*AJ720*AK720*'Metric Summary'!$A$15</f>
        <v>0</v>
      </c>
      <c r="M720" s="52">
        <f>D720*F720*AJ720*AK720*'Metric Summary'!$A$15*'Metric Summary'!$A$17</f>
        <v>0</v>
      </c>
      <c r="N720" s="13">
        <f>L720*24*'Metric Summary'!$A$16+M720*'Metric Summary'!$A$18</f>
        <v>0</v>
      </c>
      <c r="AE720" t="s">
        <v>1517</v>
      </c>
      <c r="AF720" t="s">
        <v>171</v>
      </c>
      <c r="AG720">
        <v>5</v>
      </c>
      <c r="AH720">
        <v>8</v>
      </c>
      <c r="AI720">
        <v>4</v>
      </c>
      <c r="AL720">
        <v>284</v>
      </c>
      <c r="AM720">
        <v>232</v>
      </c>
      <c r="AO720" s="18">
        <f>250+19*AH720+D720*(23+(AL720-AM720)+AM720*(1-IF(AN720&gt;0,AN720,'Metric Summary'!$AG$2)))</f>
        <v>569.79999999999995</v>
      </c>
      <c r="AP720">
        <f t="shared" si="124"/>
        <v>0</v>
      </c>
      <c r="AQ720">
        <f t="shared" si="125"/>
        <v>0</v>
      </c>
    </row>
    <row r="721" spans="1:43" x14ac:dyDescent="0.2">
      <c r="A721" t="s">
        <v>1457</v>
      </c>
      <c r="B721" s="1" t="s">
        <v>1458</v>
      </c>
      <c r="C721" t="s">
        <v>1478</v>
      </c>
      <c r="D721" s="27">
        <v>1</v>
      </c>
      <c r="E721" s="1" t="s">
        <v>196</v>
      </c>
      <c r="F721" s="3">
        <f>'Metric Summary'!$C$26</f>
        <v>0</v>
      </c>
      <c r="G721" s="4">
        <f t="shared" si="120"/>
        <v>0</v>
      </c>
      <c r="H721" s="51">
        <f t="shared" si="121"/>
        <v>0</v>
      </c>
      <c r="I721" s="52">
        <f t="shared" si="122"/>
        <v>0</v>
      </c>
      <c r="J721" s="17">
        <f t="shared" si="123"/>
        <v>0</v>
      </c>
      <c r="K721" s="13">
        <f>J721*60*24*'Metric Summary'!$A$14</f>
        <v>0</v>
      </c>
      <c r="L721" s="52">
        <f>D721*F721*AJ721*AK721*'Metric Summary'!$A$15</f>
        <v>0</v>
      </c>
      <c r="M721" s="52">
        <f>D721*F721*AJ721*AK721*'Metric Summary'!$A$15*'Metric Summary'!$A$17</f>
        <v>0</v>
      </c>
      <c r="N721" s="13">
        <f>L721*24*'Metric Summary'!$A$16+M721*'Metric Summary'!$A$18</f>
        <v>0</v>
      </c>
      <c r="AE721" t="s">
        <v>1518</v>
      </c>
      <c r="AF721" t="s">
        <v>171</v>
      </c>
      <c r="AG721">
        <v>5</v>
      </c>
      <c r="AH721">
        <v>11</v>
      </c>
      <c r="AI721">
        <v>8</v>
      </c>
      <c r="AL721">
        <v>371</v>
      </c>
      <c r="AM721">
        <v>232</v>
      </c>
      <c r="AO721" s="18">
        <f>250+19*AH721+D721*(23+(AL721-AM721)+AM721*(1-IF(AN721&gt;0,AN721,'Metric Summary'!$AG$2)))</f>
        <v>713.8</v>
      </c>
      <c r="AP721">
        <f t="shared" si="124"/>
        <v>0</v>
      </c>
      <c r="AQ721">
        <f t="shared" si="125"/>
        <v>0</v>
      </c>
    </row>
    <row r="722" spans="1:43" x14ac:dyDescent="0.2">
      <c r="A722" t="s">
        <v>1457</v>
      </c>
      <c r="B722" s="1" t="s">
        <v>1458</v>
      </c>
      <c r="C722" t="s">
        <v>1479</v>
      </c>
      <c r="D722" s="27">
        <v>2</v>
      </c>
      <c r="E722" s="1" t="s">
        <v>1678</v>
      </c>
      <c r="F722" s="3">
        <f>'Metric Summary'!$C$26</f>
        <v>0</v>
      </c>
      <c r="G722" s="4">
        <f t="shared" si="120"/>
        <v>0</v>
      </c>
      <c r="H722" s="51">
        <f t="shared" si="121"/>
        <v>0</v>
      </c>
      <c r="I722" s="52">
        <f t="shared" si="122"/>
        <v>0</v>
      </c>
      <c r="J722" s="17">
        <f t="shared" si="123"/>
        <v>0</v>
      </c>
      <c r="K722" s="13">
        <f>J722*60*24*'Metric Summary'!$A$14</f>
        <v>0</v>
      </c>
      <c r="L722" s="52">
        <f>D722*F722*AJ722*AK722*'Metric Summary'!$A$15</f>
        <v>0</v>
      </c>
      <c r="M722" s="52">
        <f>D722*F722*AJ722*AK722*'Metric Summary'!$A$15*'Metric Summary'!$A$17</f>
        <v>0</v>
      </c>
      <c r="N722" s="13">
        <f>L722*24*'Metric Summary'!$A$16+M722*'Metric Summary'!$A$18</f>
        <v>0</v>
      </c>
      <c r="AE722" t="s">
        <v>1519</v>
      </c>
      <c r="AF722" t="s">
        <v>171</v>
      </c>
      <c r="AG722">
        <v>5</v>
      </c>
      <c r="AH722">
        <v>8</v>
      </c>
      <c r="AI722">
        <v>1</v>
      </c>
      <c r="AL722">
        <v>644</v>
      </c>
      <c r="AM722">
        <v>632</v>
      </c>
      <c r="AO722" s="18">
        <f>250+19*AH722+D722*(23+(AL722-AM722)+AM722*(1-IF(AN722&gt;0,AN722,'Metric Summary'!$AG$2)))</f>
        <v>977.6</v>
      </c>
      <c r="AP722">
        <f t="shared" si="124"/>
        <v>0</v>
      </c>
      <c r="AQ722">
        <f t="shared" si="125"/>
        <v>0</v>
      </c>
    </row>
    <row r="723" spans="1:43" x14ac:dyDescent="0.2">
      <c r="A723" t="s">
        <v>1457</v>
      </c>
      <c r="B723" s="1" t="s">
        <v>1458</v>
      </c>
      <c r="C723" t="s">
        <v>1480</v>
      </c>
      <c r="D723" s="27">
        <v>7</v>
      </c>
      <c r="E723" s="1" t="s">
        <v>1679</v>
      </c>
      <c r="F723" s="3">
        <f>'Metric Summary'!$C$26</f>
        <v>0</v>
      </c>
      <c r="G723" s="4">
        <f t="shared" si="120"/>
        <v>0</v>
      </c>
      <c r="H723" s="51">
        <f t="shared" si="121"/>
        <v>0</v>
      </c>
      <c r="I723" s="52">
        <f t="shared" si="122"/>
        <v>0</v>
      </c>
      <c r="J723" s="17">
        <f t="shared" si="123"/>
        <v>0</v>
      </c>
      <c r="K723" s="13">
        <f>J723*60*24*'Metric Summary'!$A$14</f>
        <v>0</v>
      </c>
      <c r="L723" s="52">
        <f>D723*F723*AJ723*AK723*'Metric Summary'!$A$15</f>
        <v>0</v>
      </c>
      <c r="M723" s="52">
        <f>D723*F723*AJ723*AK723*'Metric Summary'!$A$15*'Metric Summary'!$A$17</f>
        <v>0</v>
      </c>
      <c r="N723" s="13">
        <f>L723*24*'Metric Summary'!$A$16+M723*'Metric Summary'!$A$18</f>
        <v>0</v>
      </c>
      <c r="AE723" t="s">
        <v>1520</v>
      </c>
      <c r="AF723" t="s">
        <v>171</v>
      </c>
      <c r="AG723">
        <v>5</v>
      </c>
      <c r="AH723">
        <v>9</v>
      </c>
      <c r="AI723">
        <v>1</v>
      </c>
      <c r="AL723">
        <v>745</v>
      </c>
      <c r="AM723">
        <v>732</v>
      </c>
      <c r="AO723" s="18">
        <f>250+19*AH723+D723*(23+(AL723-AM723)+AM723*(1-IF(AN723&gt;0,AN723,'Metric Summary'!$AG$2)))</f>
        <v>2722.6</v>
      </c>
      <c r="AP723">
        <f t="shared" si="124"/>
        <v>0</v>
      </c>
      <c r="AQ723">
        <f t="shared" si="125"/>
        <v>0</v>
      </c>
    </row>
    <row r="724" spans="1:43" x14ac:dyDescent="0.2">
      <c r="A724" t="s">
        <v>1457</v>
      </c>
      <c r="B724" s="1" t="s">
        <v>1458</v>
      </c>
      <c r="C724" t="s">
        <v>1481</v>
      </c>
      <c r="D724" s="27">
        <v>3</v>
      </c>
      <c r="E724" s="1" t="s">
        <v>1680</v>
      </c>
      <c r="F724" s="3">
        <f>'Metric Summary'!$C$26</f>
        <v>0</v>
      </c>
      <c r="G724" s="4">
        <f t="shared" si="120"/>
        <v>0</v>
      </c>
      <c r="H724" s="51">
        <f t="shared" si="121"/>
        <v>0</v>
      </c>
      <c r="I724" s="52">
        <f t="shared" si="122"/>
        <v>0</v>
      </c>
      <c r="J724" s="17">
        <f t="shared" si="123"/>
        <v>0</v>
      </c>
      <c r="K724" s="13">
        <f>J724*60*24*'Metric Summary'!$A$14</f>
        <v>0</v>
      </c>
      <c r="L724" s="52">
        <f>D724*F724*AJ724*AK724*'Metric Summary'!$A$15</f>
        <v>0</v>
      </c>
      <c r="M724" s="52">
        <f>D724*F724*AJ724*AK724*'Metric Summary'!$A$15*'Metric Summary'!$A$17</f>
        <v>0</v>
      </c>
      <c r="N724" s="13">
        <f>L724*24*'Metric Summary'!$A$16+M724*'Metric Summary'!$A$18</f>
        <v>0</v>
      </c>
      <c r="AE724" t="s">
        <v>1521</v>
      </c>
      <c r="AF724" t="s">
        <v>171</v>
      </c>
      <c r="AG724">
        <v>5</v>
      </c>
      <c r="AH724">
        <v>14</v>
      </c>
      <c r="AI724">
        <v>3</v>
      </c>
      <c r="AL724">
        <v>974</v>
      </c>
      <c r="AM724">
        <v>932</v>
      </c>
      <c r="AO724" s="18">
        <f>250+19*AH724+D724*(23+(AL724-AM724)+AM724*(1-IF(AN724&gt;0,AN724,'Metric Summary'!$AG$2)))</f>
        <v>1829.4</v>
      </c>
      <c r="AP724">
        <f t="shared" si="124"/>
        <v>0</v>
      </c>
      <c r="AQ724">
        <f t="shared" si="125"/>
        <v>0</v>
      </c>
    </row>
    <row r="725" spans="1:43" x14ac:dyDescent="0.2">
      <c r="A725" t="s">
        <v>1457</v>
      </c>
      <c r="B725" s="1" t="s">
        <v>1458</v>
      </c>
      <c r="C725" t="s">
        <v>1482</v>
      </c>
      <c r="D725" s="27">
        <v>3</v>
      </c>
      <c r="E725" s="1" t="s">
        <v>1680</v>
      </c>
      <c r="F725" s="3">
        <f>'Metric Summary'!$C$26</f>
        <v>0</v>
      </c>
      <c r="G725" s="4">
        <f t="shared" si="120"/>
        <v>0</v>
      </c>
      <c r="H725" s="51">
        <f t="shared" si="121"/>
        <v>0</v>
      </c>
      <c r="I725" s="52">
        <f t="shared" si="122"/>
        <v>0</v>
      </c>
      <c r="J725" s="17">
        <f t="shared" si="123"/>
        <v>0</v>
      </c>
      <c r="K725" s="13">
        <f>J725*60*24*'Metric Summary'!$A$14</f>
        <v>0</v>
      </c>
      <c r="L725" s="52">
        <f>D725*F725*AJ725*AK725*'Metric Summary'!$A$15</f>
        <v>0</v>
      </c>
      <c r="M725" s="52">
        <f>D725*F725*AJ725*AK725*'Metric Summary'!$A$15*'Metric Summary'!$A$17</f>
        <v>0</v>
      </c>
      <c r="N725" s="13">
        <f>L725*24*'Metric Summary'!$A$16+M725*'Metric Summary'!$A$18</f>
        <v>0</v>
      </c>
      <c r="AE725" t="s">
        <v>1522</v>
      </c>
      <c r="AF725" t="s">
        <v>171</v>
      </c>
      <c r="AG725">
        <v>5</v>
      </c>
      <c r="AH725">
        <v>9</v>
      </c>
      <c r="AI725">
        <v>1</v>
      </c>
      <c r="AL725">
        <v>745</v>
      </c>
      <c r="AM725">
        <v>732</v>
      </c>
      <c r="AO725" s="18">
        <f>250+19*AH725+D725*(23+(AL725-AM725)+AM725*(1-IF(AN725&gt;0,AN725,'Metric Summary'!$AG$2)))</f>
        <v>1407.4</v>
      </c>
      <c r="AP725">
        <f t="shared" si="124"/>
        <v>0</v>
      </c>
      <c r="AQ725">
        <f t="shared" si="125"/>
        <v>0</v>
      </c>
    </row>
    <row r="726" spans="1:43" x14ac:dyDescent="0.2">
      <c r="A726" t="s">
        <v>1457</v>
      </c>
      <c r="B726" s="1" t="s">
        <v>1458</v>
      </c>
      <c r="C726" t="s">
        <v>1483</v>
      </c>
      <c r="D726" s="27">
        <v>3</v>
      </c>
      <c r="E726" s="1" t="s">
        <v>1680</v>
      </c>
      <c r="F726" s="3">
        <f>'Metric Summary'!$C$26</f>
        <v>0</v>
      </c>
      <c r="G726" s="4">
        <f t="shared" si="120"/>
        <v>0</v>
      </c>
      <c r="H726" s="51">
        <f t="shared" si="121"/>
        <v>0</v>
      </c>
      <c r="I726" s="52">
        <f t="shared" si="122"/>
        <v>0</v>
      </c>
      <c r="J726" s="17">
        <f t="shared" si="123"/>
        <v>0</v>
      </c>
      <c r="K726" s="13">
        <f>J726*60*24*'Metric Summary'!$A$14</f>
        <v>0</v>
      </c>
      <c r="L726" s="52">
        <f>D726*F726*AJ726*AK726*'Metric Summary'!$A$15</f>
        <v>0</v>
      </c>
      <c r="M726" s="52">
        <f>D726*F726*AJ726*AK726*'Metric Summary'!$A$15*'Metric Summary'!$A$17</f>
        <v>0</v>
      </c>
      <c r="N726" s="13">
        <f>L726*24*'Metric Summary'!$A$16+M726*'Metric Summary'!$A$18</f>
        <v>0</v>
      </c>
      <c r="AE726" t="s">
        <v>1523</v>
      </c>
      <c r="AF726" t="s">
        <v>171</v>
      </c>
      <c r="AG726">
        <v>5</v>
      </c>
      <c r="AH726">
        <v>14</v>
      </c>
      <c r="AI726">
        <v>4</v>
      </c>
      <c r="AL726">
        <v>878</v>
      </c>
      <c r="AM726">
        <v>832</v>
      </c>
      <c r="AO726" s="18">
        <f>250+19*AH726+D726*(23+(AL726-AM726)+AM726*(1-IF(AN726&gt;0,AN726,'Metric Summary'!$AG$2)))</f>
        <v>1721.4</v>
      </c>
      <c r="AP726">
        <f t="shared" si="124"/>
        <v>0</v>
      </c>
      <c r="AQ726">
        <f t="shared" si="125"/>
        <v>0</v>
      </c>
    </row>
    <row r="727" spans="1:43" x14ac:dyDescent="0.2">
      <c r="A727" t="s">
        <v>1457</v>
      </c>
      <c r="B727" s="1" t="s">
        <v>1458</v>
      </c>
      <c r="C727" t="s">
        <v>1484</v>
      </c>
      <c r="D727" s="27">
        <v>3</v>
      </c>
      <c r="E727" s="1" t="s">
        <v>1680</v>
      </c>
      <c r="F727" s="3">
        <f>'Metric Summary'!$C$26</f>
        <v>0</v>
      </c>
      <c r="G727" s="4">
        <f t="shared" si="120"/>
        <v>0</v>
      </c>
      <c r="H727" s="51">
        <f t="shared" si="121"/>
        <v>0</v>
      </c>
      <c r="I727" s="52">
        <f t="shared" si="122"/>
        <v>0</v>
      </c>
      <c r="J727" s="17">
        <f t="shared" si="123"/>
        <v>0</v>
      </c>
      <c r="K727" s="13">
        <f>J727*60*24*'Metric Summary'!$A$14</f>
        <v>0</v>
      </c>
      <c r="L727" s="52">
        <f>D727*F727*AJ727*AK727*'Metric Summary'!$A$15</f>
        <v>0</v>
      </c>
      <c r="M727" s="52">
        <f>D727*F727*AJ727*AK727*'Metric Summary'!$A$15*'Metric Summary'!$A$17</f>
        <v>0</v>
      </c>
      <c r="N727" s="13">
        <f>L727*24*'Metric Summary'!$A$16+M727*'Metric Summary'!$A$18</f>
        <v>0</v>
      </c>
      <c r="AE727" t="s">
        <v>1524</v>
      </c>
      <c r="AF727" t="s">
        <v>171</v>
      </c>
      <c r="AG727">
        <v>5</v>
      </c>
      <c r="AH727">
        <v>13</v>
      </c>
      <c r="AI727">
        <v>1</v>
      </c>
      <c r="AL727">
        <v>1149</v>
      </c>
      <c r="AM727">
        <v>1132</v>
      </c>
      <c r="AO727" s="18">
        <f>250+19*AH727+D727*(23+(AL727-AM727)+AM727*(1-IF(AN727&gt;0,AN727,'Metric Summary'!$AG$2)))</f>
        <v>1975.4</v>
      </c>
      <c r="AP727">
        <f t="shared" si="124"/>
        <v>0</v>
      </c>
      <c r="AQ727">
        <f t="shared" si="125"/>
        <v>0</v>
      </c>
    </row>
    <row r="728" spans="1:43" x14ac:dyDescent="0.2">
      <c r="A728" t="s">
        <v>1457</v>
      </c>
      <c r="B728" s="1" t="s">
        <v>1458</v>
      </c>
      <c r="C728" t="s">
        <v>1485</v>
      </c>
      <c r="D728" s="27">
        <v>3</v>
      </c>
      <c r="E728" s="1" t="s">
        <v>1680</v>
      </c>
      <c r="F728" s="3">
        <f>'Metric Summary'!$C$26</f>
        <v>0</v>
      </c>
      <c r="G728" s="4">
        <f t="shared" si="120"/>
        <v>0</v>
      </c>
      <c r="H728" s="51">
        <f t="shared" si="121"/>
        <v>0</v>
      </c>
      <c r="I728" s="52">
        <f t="shared" si="122"/>
        <v>0</v>
      </c>
      <c r="J728" s="17">
        <f t="shared" si="123"/>
        <v>0</v>
      </c>
      <c r="K728" s="13">
        <f>J728*60*24*'Metric Summary'!$A$14</f>
        <v>0</v>
      </c>
      <c r="L728" s="52">
        <f>D728*F728*AJ728*AK728*'Metric Summary'!$A$15</f>
        <v>0</v>
      </c>
      <c r="M728" s="52">
        <f>D728*F728*AJ728*AK728*'Metric Summary'!$A$15*'Metric Summary'!$A$17</f>
        <v>0</v>
      </c>
      <c r="N728" s="13">
        <f>L728*24*'Metric Summary'!$A$16+M728*'Metric Summary'!$A$18</f>
        <v>0</v>
      </c>
      <c r="AE728" t="s">
        <v>1525</v>
      </c>
      <c r="AF728" t="s">
        <v>171</v>
      </c>
      <c r="AG728">
        <v>5</v>
      </c>
      <c r="AH728">
        <v>10</v>
      </c>
      <c r="AI728">
        <v>1</v>
      </c>
      <c r="AL728">
        <v>846</v>
      </c>
      <c r="AM728">
        <v>832</v>
      </c>
      <c r="AO728" s="18">
        <f>250+19*AH728+D728*(23+(AL728-AM728)+AM728*(1-IF(AN728&gt;0,AN728,'Metric Summary'!$AG$2)))</f>
        <v>1549.4</v>
      </c>
      <c r="AP728">
        <f t="shared" si="124"/>
        <v>0</v>
      </c>
      <c r="AQ728">
        <f t="shared" si="125"/>
        <v>0</v>
      </c>
    </row>
    <row r="729" spans="1:43" x14ac:dyDescent="0.2">
      <c r="A729" t="s">
        <v>1457</v>
      </c>
      <c r="B729" s="1" t="s">
        <v>1458</v>
      </c>
      <c r="C729" t="s">
        <v>1486</v>
      </c>
      <c r="D729" s="27">
        <v>3</v>
      </c>
      <c r="E729" s="1" t="s">
        <v>1680</v>
      </c>
      <c r="F729" s="3">
        <f>'Metric Summary'!$C$26</f>
        <v>0</v>
      </c>
      <c r="G729" s="4">
        <f t="shared" si="120"/>
        <v>0</v>
      </c>
      <c r="H729" s="51">
        <f t="shared" si="121"/>
        <v>0</v>
      </c>
      <c r="I729" s="52">
        <f t="shared" si="122"/>
        <v>0</v>
      </c>
      <c r="J729" s="17">
        <f t="shared" si="123"/>
        <v>0</v>
      </c>
      <c r="K729" s="13">
        <f>J729*60*24*'Metric Summary'!$A$14</f>
        <v>0</v>
      </c>
      <c r="L729" s="52">
        <f>D729*F729*AJ729*AK729*'Metric Summary'!$A$15</f>
        <v>0</v>
      </c>
      <c r="M729" s="52">
        <f>D729*F729*AJ729*AK729*'Metric Summary'!$A$15*'Metric Summary'!$A$17</f>
        <v>0</v>
      </c>
      <c r="N729" s="13">
        <f>L729*24*'Metric Summary'!$A$16+M729*'Metric Summary'!$A$18</f>
        <v>0</v>
      </c>
      <c r="AE729" t="s">
        <v>1526</v>
      </c>
      <c r="AF729" t="s">
        <v>171</v>
      </c>
      <c r="AG729">
        <v>5</v>
      </c>
      <c r="AH729">
        <v>9</v>
      </c>
      <c r="AI729">
        <v>1</v>
      </c>
      <c r="AL729">
        <v>745</v>
      </c>
      <c r="AM729">
        <v>732</v>
      </c>
      <c r="AO729" s="18">
        <f>250+19*AH729+D729*(23+(AL729-AM729)+AM729*(1-IF(AN729&gt;0,AN729,'Metric Summary'!$AG$2)))</f>
        <v>1407.4</v>
      </c>
      <c r="AP729">
        <f t="shared" si="124"/>
        <v>0</v>
      </c>
      <c r="AQ729">
        <f t="shared" si="125"/>
        <v>0</v>
      </c>
    </row>
    <row r="730" spans="1:43" x14ac:dyDescent="0.2">
      <c r="A730" t="s">
        <v>1457</v>
      </c>
      <c r="B730" s="1" t="s">
        <v>1458</v>
      </c>
      <c r="C730" t="s">
        <v>1487</v>
      </c>
      <c r="D730" s="27">
        <v>3</v>
      </c>
      <c r="E730" s="1" t="s">
        <v>1680</v>
      </c>
      <c r="F730" s="3">
        <f>'Metric Summary'!$C$26</f>
        <v>0</v>
      </c>
      <c r="G730" s="4">
        <f t="shared" si="120"/>
        <v>0</v>
      </c>
      <c r="H730" s="51">
        <f t="shared" si="121"/>
        <v>0</v>
      </c>
      <c r="I730" s="52">
        <f t="shared" si="122"/>
        <v>0</v>
      </c>
      <c r="J730" s="17">
        <f t="shared" si="123"/>
        <v>0</v>
      </c>
      <c r="K730" s="13">
        <f>J730*60*24*'Metric Summary'!$A$14</f>
        <v>0</v>
      </c>
      <c r="L730" s="52">
        <f>D730*F730*AJ730*AK730*'Metric Summary'!$A$15</f>
        <v>0</v>
      </c>
      <c r="M730" s="52">
        <f>D730*F730*AJ730*AK730*'Metric Summary'!$A$15*'Metric Summary'!$A$17</f>
        <v>0</v>
      </c>
      <c r="N730" s="13">
        <f>L730*24*'Metric Summary'!$A$16+M730*'Metric Summary'!$A$18</f>
        <v>0</v>
      </c>
      <c r="AE730" t="s">
        <v>1527</v>
      </c>
      <c r="AF730" t="s">
        <v>171</v>
      </c>
      <c r="AG730">
        <v>5</v>
      </c>
      <c r="AH730">
        <v>6</v>
      </c>
      <c r="AI730">
        <v>1</v>
      </c>
      <c r="AL730">
        <v>358</v>
      </c>
      <c r="AM730">
        <v>332</v>
      </c>
      <c r="AO730" s="18">
        <f>250+19*AH730+D730*(23+(AL730-AM730)+AM730*(1-IF(AN730&gt;0,AN730,'Metric Summary'!$AG$2)))</f>
        <v>909.40000000000009</v>
      </c>
      <c r="AP730">
        <f t="shared" si="124"/>
        <v>0</v>
      </c>
      <c r="AQ730">
        <f t="shared" si="125"/>
        <v>0</v>
      </c>
    </row>
    <row r="731" spans="1:43" x14ac:dyDescent="0.2">
      <c r="A731" t="s">
        <v>1457</v>
      </c>
      <c r="B731" s="1" t="s">
        <v>1458</v>
      </c>
      <c r="C731" t="s">
        <v>1488</v>
      </c>
      <c r="D731" s="27">
        <v>6</v>
      </c>
      <c r="E731" s="1" t="s">
        <v>1681</v>
      </c>
      <c r="F731" s="3">
        <f>'Metric Summary'!$C$26</f>
        <v>0</v>
      </c>
      <c r="G731" s="4">
        <f t="shared" si="120"/>
        <v>0</v>
      </c>
      <c r="H731" s="51">
        <f t="shared" si="121"/>
        <v>0</v>
      </c>
      <c r="I731" s="52">
        <f t="shared" si="122"/>
        <v>0</v>
      </c>
      <c r="J731" s="17">
        <f t="shared" si="123"/>
        <v>0</v>
      </c>
      <c r="K731" s="13">
        <f>J731*60*24*'Metric Summary'!$A$14</f>
        <v>0</v>
      </c>
      <c r="L731" s="52">
        <f>D731*F731*AJ731*AK731*'Metric Summary'!$A$15</f>
        <v>0</v>
      </c>
      <c r="M731" s="52">
        <f>D731*F731*AJ731*AK731*'Metric Summary'!$A$15*'Metric Summary'!$A$17</f>
        <v>0</v>
      </c>
      <c r="N731" s="13">
        <f>L731*24*'Metric Summary'!$A$16+M731*'Metric Summary'!$A$18</f>
        <v>0</v>
      </c>
      <c r="AE731" t="s">
        <v>1528</v>
      </c>
      <c r="AF731" t="s">
        <v>171</v>
      </c>
      <c r="AG731">
        <v>5</v>
      </c>
      <c r="AH731">
        <v>11</v>
      </c>
      <c r="AI731">
        <v>1</v>
      </c>
      <c r="AL731">
        <v>947</v>
      </c>
      <c r="AM731">
        <v>932</v>
      </c>
      <c r="AO731" s="18">
        <f>250+19*AH731+D731*(23+(AL731-AM731)+AM731*(1-IF(AN731&gt;0,AN731,'Metric Summary'!$AG$2)))</f>
        <v>2923.8</v>
      </c>
      <c r="AP731">
        <f t="shared" si="124"/>
        <v>0</v>
      </c>
      <c r="AQ731">
        <f t="shared" si="125"/>
        <v>0</v>
      </c>
    </row>
    <row r="732" spans="1:43" x14ac:dyDescent="0.2">
      <c r="A732" t="s">
        <v>1457</v>
      </c>
      <c r="B732" s="1" t="s">
        <v>1458</v>
      </c>
      <c r="C732" t="s">
        <v>1489</v>
      </c>
      <c r="D732" s="27">
        <v>13</v>
      </c>
      <c r="E732" s="1" t="s">
        <v>1682</v>
      </c>
      <c r="F732" s="3">
        <f>'Metric Summary'!$C$26</f>
        <v>0</v>
      </c>
      <c r="G732" s="4">
        <f t="shared" si="120"/>
        <v>0</v>
      </c>
      <c r="H732" s="51">
        <f t="shared" si="121"/>
        <v>0</v>
      </c>
      <c r="I732" s="52">
        <f t="shared" si="122"/>
        <v>0</v>
      </c>
      <c r="J732" s="17">
        <f t="shared" si="123"/>
        <v>0</v>
      </c>
      <c r="K732" s="13">
        <f>J732*60*24*'Metric Summary'!$A$14</f>
        <v>0</v>
      </c>
      <c r="L732" s="52">
        <f>D732*F732*AJ732*AK732*'Metric Summary'!$A$15</f>
        <v>0</v>
      </c>
      <c r="M732" s="52">
        <f>D732*F732*AJ732*AK732*'Metric Summary'!$A$15*'Metric Summary'!$A$17</f>
        <v>0</v>
      </c>
      <c r="N732" s="13">
        <f>L732*24*'Metric Summary'!$A$16+M732*'Metric Summary'!$A$18</f>
        <v>0</v>
      </c>
      <c r="AE732" t="s">
        <v>1529</v>
      </c>
      <c r="AF732" t="s">
        <v>171</v>
      </c>
      <c r="AG732">
        <v>5</v>
      </c>
      <c r="AH732">
        <v>8</v>
      </c>
      <c r="AI732">
        <v>0</v>
      </c>
      <c r="AL732">
        <v>740</v>
      </c>
      <c r="AM732">
        <v>732</v>
      </c>
      <c r="AO732" s="18">
        <f>250+19*AH732+D732*(23+(AL732-AM732)+AM732*(1-IF(AN732&gt;0,AN732,'Metric Summary'!$AG$2)))</f>
        <v>4611.4000000000005</v>
      </c>
      <c r="AP732">
        <f t="shared" si="124"/>
        <v>0</v>
      </c>
      <c r="AQ732">
        <f t="shared" si="125"/>
        <v>0</v>
      </c>
    </row>
    <row r="733" spans="1:43" x14ac:dyDescent="0.2">
      <c r="A733" t="s">
        <v>1457</v>
      </c>
      <c r="B733" s="1" t="s">
        <v>1458</v>
      </c>
      <c r="C733" t="s">
        <v>1490</v>
      </c>
      <c r="D733" s="81">
        <v>16</v>
      </c>
      <c r="E733" s="1" t="s">
        <v>1683</v>
      </c>
      <c r="F733" s="3">
        <f>'Metric Summary'!$C$26</f>
        <v>0</v>
      </c>
      <c r="G733" s="4">
        <f t="shared" si="120"/>
        <v>0</v>
      </c>
      <c r="H733" s="51">
        <f t="shared" si="121"/>
        <v>0</v>
      </c>
      <c r="I733" s="52">
        <f t="shared" si="122"/>
        <v>0</v>
      </c>
      <c r="J733" s="17">
        <f t="shared" si="123"/>
        <v>0</v>
      </c>
      <c r="K733" s="13">
        <f>J733*60*24*'Metric Summary'!$A$14</f>
        <v>0</v>
      </c>
      <c r="L733" s="52">
        <f>D733*F733*AJ733*AK733*'Metric Summary'!$A$15</f>
        <v>0</v>
      </c>
      <c r="M733" s="52">
        <f>D733*F733*AJ733*AK733*'Metric Summary'!$A$15*'Metric Summary'!$A$17</f>
        <v>0</v>
      </c>
      <c r="N733" s="13">
        <f>L733*24*'Metric Summary'!$A$16+M733*'Metric Summary'!$A$18</f>
        <v>0</v>
      </c>
      <c r="AE733" t="s">
        <v>1530</v>
      </c>
      <c r="AF733" t="s">
        <v>171</v>
      </c>
      <c r="AG733">
        <v>5</v>
      </c>
      <c r="AH733">
        <v>11</v>
      </c>
      <c r="AI733">
        <v>0</v>
      </c>
      <c r="AL733">
        <v>1043</v>
      </c>
      <c r="AM733">
        <v>1032</v>
      </c>
      <c r="AO733" s="18">
        <f>250+19*AH733+D733*(23+(AL733-AM733)+AM733*(1-IF(AN733&gt;0,AN733,'Metric Summary'!$AG$2)))</f>
        <v>7607.8</v>
      </c>
      <c r="AP733">
        <f t="shared" si="124"/>
        <v>0</v>
      </c>
      <c r="AQ733">
        <f t="shared" si="125"/>
        <v>0</v>
      </c>
    </row>
    <row r="734" spans="1:43" x14ac:dyDescent="0.2">
      <c r="A734" t="s">
        <v>1457</v>
      </c>
      <c r="B734" s="1" t="s">
        <v>1458</v>
      </c>
      <c r="C734" t="s">
        <v>1491</v>
      </c>
      <c r="D734" s="81">
        <v>16</v>
      </c>
      <c r="E734" s="1" t="s">
        <v>1684</v>
      </c>
      <c r="F734" s="3">
        <f>'Metric Summary'!$C$26</f>
        <v>0</v>
      </c>
      <c r="G734" s="4">
        <f t="shared" si="120"/>
        <v>0</v>
      </c>
      <c r="H734" s="51">
        <f t="shared" si="121"/>
        <v>0</v>
      </c>
      <c r="I734" s="52">
        <f t="shared" si="122"/>
        <v>0</v>
      </c>
      <c r="J734" s="17">
        <f t="shared" si="123"/>
        <v>0</v>
      </c>
      <c r="K734" s="13">
        <f>J734*60*24*'Metric Summary'!$A$14</f>
        <v>0</v>
      </c>
      <c r="L734" s="52">
        <f>D734*F734*AJ734*AK734*'Metric Summary'!$A$15</f>
        <v>0</v>
      </c>
      <c r="M734" s="52">
        <f>D734*F734*AJ734*AK734*'Metric Summary'!$A$15*'Metric Summary'!$A$17</f>
        <v>0</v>
      </c>
      <c r="N734" s="13">
        <f>L734*24*'Metric Summary'!$A$16+M734*'Metric Summary'!$A$18</f>
        <v>0</v>
      </c>
      <c r="AE734" t="s">
        <v>1531</v>
      </c>
      <c r="AF734" t="s">
        <v>171</v>
      </c>
      <c r="AG734">
        <v>5</v>
      </c>
      <c r="AH734">
        <v>7</v>
      </c>
      <c r="AI734">
        <v>0</v>
      </c>
      <c r="AL734">
        <v>639</v>
      </c>
      <c r="AM734">
        <v>632</v>
      </c>
      <c r="AO734" s="18">
        <f>250+19*AH734+D734*(23+(AL734-AM734)+AM734*(1-IF(AN734&gt;0,AN734,'Metric Summary'!$AG$2)))</f>
        <v>4907.8</v>
      </c>
      <c r="AP734">
        <f t="shared" si="124"/>
        <v>0</v>
      </c>
      <c r="AQ734">
        <f t="shared" si="125"/>
        <v>0</v>
      </c>
    </row>
    <row r="735" spans="1:43" x14ac:dyDescent="0.2">
      <c r="A735" t="s">
        <v>1457</v>
      </c>
      <c r="B735" s="1" t="s">
        <v>1458</v>
      </c>
      <c r="C735" t="s">
        <v>1492</v>
      </c>
      <c r="D735" s="81">
        <v>6</v>
      </c>
      <c r="E735" s="1" t="s">
        <v>863</v>
      </c>
      <c r="F735" s="3">
        <f>'Metric Summary'!$C$26</f>
        <v>0</v>
      </c>
      <c r="G735" s="4">
        <f t="shared" si="120"/>
        <v>0</v>
      </c>
      <c r="H735" s="51">
        <f t="shared" si="121"/>
        <v>0</v>
      </c>
      <c r="I735" s="52">
        <f t="shared" si="122"/>
        <v>0</v>
      </c>
      <c r="J735" s="17">
        <f t="shared" si="123"/>
        <v>0</v>
      </c>
      <c r="K735" s="13">
        <f>J735*60*24*'Metric Summary'!$A$14</f>
        <v>0</v>
      </c>
      <c r="L735" s="52">
        <f>D735*F735*AJ735*AK735*'Metric Summary'!$A$15</f>
        <v>0</v>
      </c>
      <c r="M735" s="52">
        <f>D735*F735*AJ735*AK735*'Metric Summary'!$A$15*'Metric Summary'!$A$17</f>
        <v>0</v>
      </c>
      <c r="N735" s="13">
        <f>L735*24*'Metric Summary'!$A$16+M735*'Metric Summary'!$A$18</f>
        <v>0</v>
      </c>
      <c r="AE735" t="s">
        <v>1532</v>
      </c>
      <c r="AF735" t="s">
        <v>171</v>
      </c>
      <c r="AG735">
        <v>5</v>
      </c>
      <c r="AH735">
        <v>16</v>
      </c>
      <c r="AI735">
        <v>3</v>
      </c>
      <c r="AL735">
        <v>1176</v>
      </c>
      <c r="AM735">
        <v>1132</v>
      </c>
      <c r="AO735" s="18">
        <f>250+19*AH735+D735*(23+(AL735-AM735)+AM735*(1-IF(AN735&gt;0,AN735,'Metric Summary'!$AG$2)))</f>
        <v>3672.7999999999997</v>
      </c>
      <c r="AP735">
        <f t="shared" si="124"/>
        <v>0</v>
      </c>
      <c r="AQ735">
        <f t="shared" si="125"/>
        <v>0</v>
      </c>
    </row>
    <row r="736" spans="1:43" x14ac:dyDescent="0.2">
      <c r="A736" t="s">
        <v>1457</v>
      </c>
      <c r="B736" s="1" t="s">
        <v>1458</v>
      </c>
      <c r="C736" t="s">
        <v>1493</v>
      </c>
      <c r="D736" s="81">
        <v>6</v>
      </c>
      <c r="E736" s="1" t="s">
        <v>863</v>
      </c>
      <c r="F736" s="3">
        <f>'Metric Summary'!$C$26</f>
        <v>0</v>
      </c>
      <c r="G736" s="4">
        <f t="shared" si="120"/>
        <v>0</v>
      </c>
      <c r="H736" s="51">
        <f t="shared" si="121"/>
        <v>0</v>
      </c>
      <c r="I736" s="52">
        <f t="shared" si="122"/>
        <v>0</v>
      </c>
      <c r="J736" s="17">
        <f t="shared" si="123"/>
        <v>0</v>
      </c>
      <c r="K736" s="13">
        <f>J736*60*24*'Metric Summary'!$A$14</f>
        <v>0</v>
      </c>
      <c r="L736" s="52">
        <f>D736*F736*AJ736*AK736*'Metric Summary'!$A$15</f>
        <v>0</v>
      </c>
      <c r="M736" s="52">
        <f>D736*F736*AJ736*AK736*'Metric Summary'!$A$15*'Metric Summary'!$A$17</f>
        <v>0</v>
      </c>
      <c r="N736" s="13">
        <f>L736*24*'Metric Summary'!$A$16+M736*'Metric Summary'!$A$18</f>
        <v>0</v>
      </c>
      <c r="AE736" t="s">
        <v>1533</v>
      </c>
      <c r="AF736" t="s">
        <v>171</v>
      </c>
      <c r="AG736">
        <v>5</v>
      </c>
      <c r="AH736">
        <v>16</v>
      </c>
      <c r="AI736">
        <v>4</v>
      </c>
      <c r="AL736">
        <v>1080</v>
      </c>
      <c r="AM736">
        <v>1032</v>
      </c>
      <c r="AO736" s="18">
        <f>250+19*AH736+D736*(23+(AL736-AM736)+AM736*(1-IF(AN736&gt;0,AN736,'Metric Summary'!$AG$2)))</f>
        <v>3456.8</v>
      </c>
      <c r="AP736">
        <f t="shared" si="124"/>
        <v>0</v>
      </c>
      <c r="AQ736">
        <f t="shared" si="125"/>
        <v>0</v>
      </c>
    </row>
    <row r="737" spans="1:43" x14ac:dyDescent="0.2">
      <c r="A737" t="s">
        <v>1457</v>
      </c>
      <c r="B737" s="1" t="s">
        <v>1458</v>
      </c>
      <c r="C737" t="s">
        <v>1494</v>
      </c>
      <c r="D737" s="27">
        <v>7</v>
      </c>
      <c r="E737" s="1" t="s">
        <v>863</v>
      </c>
      <c r="F737" s="3">
        <f>'Metric Summary'!$C$26</f>
        <v>0</v>
      </c>
      <c r="G737" s="4">
        <f t="shared" si="120"/>
        <v>0</v>
      </c>
      <c r="H737" s="51">
        <f t="shared" si="121"/>
        <v>0</v>
      </c>
      <c r="I737" s="52">
        <f t="shared" si="122"/>
        <v>0</v>
      </c>
      <c r="J737" s="17">
        <f t="shared" si="123"/>
        <v>0</v>
      </c>
      <c r="K737" s="13">
        <f>J737*60*24*'Metric Summary'!$A$14</f>
        <v>0</v>
      </c>
      <c r="L737" s="52">
        <f>D737*F737*AJ737*AK737*'Metric Summary'!$A$15</f>
        <v>0</v>
      </c>
      <c r="M737" s="52">
        <f>D737*F737*AJ737*AK737*'Metric Summary'!$A$15*'Metric Summary'!$A$17</f>
        <v>0</v>
      </c>
      <c r="N737" s="13">
        <f>L737*24*'Metric Summary'!$A$16+M737*'Metric Summary'!$A$18</f>
        <v>0</v>
      </c>
      <c r="AE737" t="s">
        <v>1534</v>
      </c>
      <c r="AF737" t="s">
        <v>171</v>
      </c>
      <c r="AG737">
        <v>5</v>
      </c>
      <c r="AH737">
        <v>15</v>
      </c>
      <c r="AI737">
        <v>1</v>
      </c>
      <c r="AL737">
        <v>1351</v>
      </c>
      <c r="AM737">
        <v>1332</v>
      </c>
      <c r="AO737" s="18">
        <f>250+19*AH737+D737*(23+(AL737-AM737)+AM737*(1-IF(AN737&gt;0,AN737,'Metric Summary'!$AG$2)))</f>
        <v>4558.6000000000004</v>
      </c>
      <c r="AP737">
        <f t="shared" si="124"/>
        <v>0</v>
      </c>
      <c r="AQ737">
        <f t="shared" si="125"/>
        <v>0</v>
      </c>
    </row>
    <row r="738" spans="1:43" x14ac:dyDescent="0.2">
      <c r="A738" t="s">
        <v>1457</v>
      </c>
      <c r="B738" s="1" t="s">
        <v>1458</v>
      </c>
      <c r="C738" t="s">
        <v>1495</v>
      </c>
      <c r="D738" s="81">
        <v>6</v>
      </c>
      <c r="E738" s="1" t="s">
        <v>863</v>
      </c>
      <c r="F738" s="3">
        <f>'Metric Summary'!$C$26</f>
        <v>0</v>
      </c>
      <c r="G738" s="4">
        <f t="shared" si="120"/>
        <v>0</v>
      </c>
      <c r="H738" s="51">
        <f t="shared" si="121"/>
        <v>0</v>
      </c>
      <c r="I738" s="52">
        <f t="shared" si="122"/>
        <v>0</v>
      </c>
      <c r="J738" s="17">
        <f t="shared" si="123"/>
        <v>0</v>
      </c>
      <c r="K738" s="13">
        <f>J738*60*24*'Metric Summary'!$A$14</f>
        <v>0</v>
      </c>
      <c r="L738" s="52">
        <f>D738*F738*AJ738*AK738*'Metric Summary'!$A$15</f>
        <v>0</v>
      </c>
      <c r="M738" s="52">
        <f>D738*F738*AJ738*AK738*'Metric Summary'!$A$15*'Metric Summary'!$A$17</f>
        <v>0</v>
      </c>
      <c r="N738" s="13">
        <f>L738*24*'Metric Summary'!$A$16+M738*'Metric Summary'!$A$18</f>
        <v>0</v>
      </c>
      <c r="AE738" t="s">
        <v>1535</v>
      </c>
      <c r="AF738" t="s">
        <v>171</v>
      </c>
      <c r="AG738">
        <v>5</v>
      </c>
      <c r="AH738">
        <v>9</v>
      </c>
      <c r="AI738">
        <v>0</v>
      </c>
      <c r="AL738">
        <v>841</v>
      </c>
      <c r="AM738">
        <v>832</v>
      </c>
      <c r="AO738" s="18">
        <f>250+19*AH738+D738*(23+(AL738-AM738)+AM738*(1-IF(AN738&gt;0,AN738,'Metric Summary'!$AG$2)))</f>
        <v>2609.8000000000002</v>
      </c>
      <c r="AP738">
        <f t="shared" si="124"/>
        <v>0</v>
      </c>
      <c r="AQ738">
        <f t="shared" si="125"/>
        <v>0</v>
      </c>
    </row>
    <row r="739" spans="1:43" x14ac:dyDescent="0.2">
      <c r="A739" t="s">
        <v>1457</v>
      </c>
      <c r="B739" s="1" t="s">
        <v>1458</v>
      </c>
      <c r="C739" t="s">
        <v>1496</v>
      </c>
      <c r="D739" s="27">
        <v>6</v>
      </c>
      <c r="E739" s="1" t="s">
        <v>863</v>
      </c>
      <c r="F739" s="3">
        <f>'Metric Summary'!$C$26</f>
        <v>0</v>
      </c>
      <c r="G739" s="4">
        <f t="shared" si="120"/>
        <v>0</v>
      </c>
      <c r="H739" s="51">
        <f t="shared" si="121"/>
        <v>0</v>
      </c>
      <c r="I739" s="52">
        <f t="shared" si="122"/>
        <v>0</v>
      </c>
      <c r="J739" s="17">
        <f t="shared" si="123"/>
        <v>0</v>
      </c>
      <c r="K739" s="13">
        <f>J739*60*24*'Metric Summary'!$A$14</f>
        <v>0</v>
      </c>
      <c r="L739" s="52">
        <f>D739*F739*AJ739*AK739*'Metric Summary'!$A$15</f>
        <v>0</v>
      </c>
      <c r="M739" s="52">
        <f>D739*F739*AJ739*AK739*'Metric Summary'!$A$15*'Metric Summary'!$A$17</f>
        <v>0</v>
      </c>
      <c r="N739" s="13">
        <f>L739*24*'Metric Summary'!$A$16+M739*'Metric Summary'!$A$18</f>
        <v>0</v>
      </c>
      <c r="AE739" t="s">
        <v>1536</v>
      </c>
      <c r="AF739" t="s">
        <v>171</v>
      </c>
      <c r="AG739">
        <v>5</v>
      </c>
      <c r="AH739">
        <v>10</v>
      </c>
      <c r="AI739">
        <v>0</v>
      </c>
      <c r="AL739">
        <v>942</v>
      </c>
      <c r="AM739">
        <v>932</v>
      </c>
      <c r="AO739" s="18">
        <f>250+19*AH739+D739*(23+(AL739-AM739)+AM739*(1-IF(AN739&gt;0,AN739,'Metric Summary'!$AG$2)))</f>
        <v>2874.8</v>
      </c>
      <c r="AP739">
        <f t="shared" si="124"/>
        <v>0</v>
      </c>
      <c r="AQ739">
        <f t="shared" si="125"/>
        <v>0</v>
      </c>
    </row>
    <row r="740" spans="1:43" x14ac:dyDescent="0.2">
      <c r="A740" t="s">
        <v>1457</v>
      </c>
      <c r="B740" s="1" t="s">
        <v>1458</v>
      </c>
      <c r="C740" t="s">
        <v>1497</v>
      </c>
      <c r="D740" s="27">
        <v>6</v>
      </c>
      <c r="E740" s="1" t="s">
        <v>863</v>
      </c>
      <c r="F740" s="3">
        <f>'Metric Summary'!$C$26</f>
        <v>0</v>
      </c>
      <c r="G740" s="4">
        <f t="shared" si="120"/>
        <v>0</v>
      </c>
      <c r="H740" s="51">
        <f t="shared" si="121"/>
        <v>0</v>
      </c>
      <c r="I740" s="52">
        <f t="shared" si="122"/>
        <v>0</v>
      </c>
      <c r="J740" s="17">
        <f t="shared" si="123"/>
        <v>0</v>
      </c>
      <c r="K740" s="13">
        <f>J740*60*24*'Metric Summary'!$A$14</f>
        <v>0</v>
      </c>
      <c r="L740" s="52">
        <f>D740*F740*AJ740*AK740*'Metric Summary'!$A$15</f>
        <v>0</v>
      </c>
      <c r="M740" s="52">
        <f>D740*F740*AJ740*AK740*'Metric Summary'!$A$15*'Metric Summary'!$A$17</f>
        <v>0</v>
      </c>
      <c r="N740" s="13">
        <f>L740*24*'Metric Summary'!$A$16+M740*'Metric Summary'!$A$18</f>
        <v>0</v>
      </c>
      <c r="AE740" t="s">
        <v>1537</v>
      </c>
      <c r="AF740" t="s">
        <v>171</v>
      </c>
      <c r="AG740">
        <v>5</v>
      </c>
      <c r="AH740">
        <v>6</v>
      </c>
      <c r="AI740">
        <v>1</v>
      </c>
      <c r="AL740">
        <v>370</v>
      </c>
      <c r="AM740">
        <v>332</v>
      </c>
      <c r="AO740" s="18">
        <f>250+19*AH740+D740*(23+(AL740-AM740)+AM740*(1-IF(AN740&gt;0,AN740,'Metric Summary'!$AG$2)))</f>
        <v>1526.8000000000002</v>
      </c>
      <c r="AP740">
        <f t="shared" si="124"/>
        <v>0</v>
      </c>
      <c r="AQ740">
        <f t="shared" si="125"/>
        <v>0</v>
      </c>
    </row>
    <row r="741" spans="1:43" x14ac:dyDescent="0.2">
      <c r="A741" t="s">
        <v>1457</v>
      </c>
      <c r="B741" s="1" t="s">
        <v>1458</v>
      </c>
      <c r="C741" t="s">
        <v>1498</v>
      </c>
      <c r="D741" s="27">
        <v>5</v>
      </c>
      <c r="E741" s="1" t="s">
        <v>863</v>
      </c>
      <c r="F741" s="3">
        <f>'Metric Summary'!$C$26</f>
        <v>0</v>
      </c>
      <c r="G741" s="4">
        <f t="shared" si="120"/>
        <v>0</v>
      </c>
      <c r="H741" s="51">
        <f t="shared" si="121"/>
        <v>0</v>
      </c>
      <c r="I741" s="52">
        <f t="shared" si="122"/>
        <v>0</v>
      </c>
      <c r="J741" s="17">
        <f t="shared" si="123"/>
        <v>0</v>
      </c>
      <c r="K741" s="13">
        <f>J741*60*24*'Metric Summary'!$A$14</f>
        <v>0</v>
      </c>
      <c r="L741" s="52">
        <f>D741*F741*AJ741*AK741*'Metric Summary'!$A$15</f>
        <v>0</v>
      </c>
      <c r="M741" s="52">
        <f>D741*F741*AJ741*AK741*'Metric Summary'!$A$15*'Metric Summary'!$A$17</f>
        <v>0</v>
      </c>
      <c r="N741" s="13">
        <f>L741*24*'Metric Summary'!$A$16+M741*'Metric Summary'!$A$18</f>
        <v>0</v>
      </c>
      <c r="AE741" t="s">
        <v>1538</v>
      </c>
      <c r="AF741" t="s">
        <v>171</v>
      </c>
      <c r="AG741">
        <v>5</v>
      </c>
      <c r="AH741">
        <v>13</v>
      </c>
      <c r="AI741">
        <v>0</v>
      </c>
      <c r="AL741">
        <v>1245</v>
      </c>
      <c r="AM741">
        <v>1232</v>
      </c>
      <c r="AO741" s="18">
        <f>250+19*AH741+D741*(23+(AL741-AM741)+AM741*(1-IF(AN741&gt;0,AN741,'Metric Summary'!$AG$2)))</f>
        <v>3141</v>
      </c>
      <c r="AP741">
        <f t="shared" si="124"/>
        <v>0</v>
      </c>
      <c r="AQ741">
        <f t="shared" si="125"/>
        <v>0</v>
      </c>
    </row>
    <row r="742" spans="1:43" x14ac:dyDescent="0.2">
      <c r="A742" s="1" t="s">
        <v>2211</v>
      </c>
      <c r="B742" s="1" t="s">
        <v>2212</v>
      </c>
      <c r="C742" t="s">
        <v>2213</v>
      </c>
      <c r="D742" s="27">
        <v>3</v>
      </c>
      <c r="E742" s="14" t="s">
        <v>2277</v>
      </c>
      <c r="F742" s="3">
        <f>'Metric Summary'!$C$27</f>
        <v>0</v>
      </c>
      <c r="G742" s="4">
        <f t="shared" ref="G742" si="126">IF(F742&gt;0,D742*(AO742)/(AG742*60),0)</f>
        <v>0</v>
      </c>
      <c r="H742" s="51">
        <f t="shared" ref="H742" si="127">IF(F742&gt;0,D742/AG742,0)</f>
        <v>0</v>
      </c>
      <c r="I742" s="52">
        <f t="shared" ref="I742" si="128">F742*D742/AG742</f>
        <v>0</v>
      </c>
      <c r="J742" s="17">
        <f t="shared" ref="J742" si="129">I742*AI742</f>
        <v>0</v>
      </c>
      <c r="K742" s="13">
        <f>J742*60*24*'Metric Summary'!$A$14</f>
        <v>0</v>
      </c>
      <c r="L742" s="52">
        <f>D742*F742*AJ742*AK742*'Metric Summary'!$A$15</f>
        <v>0</v>
      </c>
      <c r="M742" s="52">
        <f>D742*F742*AJ742*AK742*'Metric Summary'!$A$15*'Metric Summary'!$A$17</f>
        <v>0</v>
      </c>
      <c r="N742" s="13">
        <f>L742*24*'Metric Summary'!$A$16+M742*'Metric Summary'!$A$18</f>
        <v>0</v>
      </c>
      <c r="AE742" t="s">
        <v>2245</v>
      </c>
      <c r="AF742" t="s">
        <v>171</v>
      </c>
      <c r="AG742">
        <v>1</v>
      </c>
      <c r="AH742">
        <v>16</v>
      </c>
      <c r="AI742">
        <v>13</v>
      </c>
      <c r="AL742">
        <v>328</v>
      </c>
      <c r="AM742">
        <v>232</v>
      </c>
      <c r="AO742" s="18">
        <f>250+19*AH742+D742*(23+(AL742-AM742)+AM742*(1-IF(AN742&gt;0,AN742,'Metric Summary'!$AG$2)))</f>
        <v>1189.4000000000001</v>
      </c>
      <c r="AP742">
        <f t="shared" ref="AP742" si="130">F742*AI742*IF(D742&gt;0,1,0)</f>
        <v>0</v>
      </c>
      <c r="AQ742">
        <f t="shared" ref="AQ742" si="131">F742*AI742*D742</f>
        <v>0</v>
      </c>
    </row>
    <row r="743" spans="1:43" x14ac:dyDescent="0.2">
      <c r="A743" s="1" t="s">
        <v>2211</v>
      </c>
      <c r="B743" s="1" t="s">
        <v>2212</v>
      </c>
      <c r="C743" t="s">
        <v>2214</v>
      </c>
      <c r="D743" s="27">
        <v>3</v>
      </c>
      <c r="E743" s="14" t="s">
        <v>2277</v>
      </c>
      <c r="F743" s="3">
        <f>'Metric Summary'!$C$27</f>
        <v>0</v>
      </c>
      <c r="G743" s="4">
        <f t="shared" ref="G743:G773" si="132">IF(F743&gt;0,D743*(AO743)/(AG743*60),0)</f>
        <v>0</v>
      </c>
      <c r="H743" s="51">
        <f t="shared" ref="H743:H773" si="133">IF(F743&gt;0,D743/AG743,0)</f>
        <v>0</v>
      </c>
      <c r="I743" s="52">
        <f t="shared" ref="I743:I773" si="134">F743*D743/AG743</f>
        <v>0</v>
      </c>
      <c r="J743" s="17">
        <f t="shared" ref="J743:J773" si="135">I743*AI743</f>
        <v>0</v>
      </c>
      <c r="K743" s="13">
        <f>J743*60*24*'Metric Summary'!$A$14</f>
        <v>0</v>
      </c>
      <c r="L743" s="52">
        <f>D743*F743*AJ743*AK743*'Metric Summary'!$A$15</f>
        <v>0</v>
      </c>
      <c r="M743" s="52">
        <f>D743*F743*AJ743*AK743*'Metric Summary'!$A$15*'Metric Summary'!$A$17</f>
        <v>0</v>
      </c>
      <c r="N743" s="13">
        <f>L743*24*'Metric Summary'!$A$16+M743*'Metric Summary'!$A$18</f>
        <v>0</v>
      </c>
      <c r="AE743" t="s">
        <v>2246</v>
      </c>
      <c r="AF743" t="s">
        <v>171</v>
      </c>
      <c r="AG743">
        <v>8</v>
      </c>
      <c r="AH743">
        <v>8</v>
      </c>
      <c r="AI743">
        <v>0</v>
      </c>
      <c r="AL743">
        <v>1440</v>
      </c>
      <c r="AM743">
        <v>1432</v>
      </c>
      <c r="AO743" s="18">
        <f>250+19*AH743+D743*(23+(AL743-AM743)+AM743*(1-IF(AN743&gt;0,AN743,'Metric Summary'!$AG$2)))</f>
        <v>2213.4</v>
      </c>
      <c r="AP743">
        <f t="shared" ref="AP743:AP773" si="136">F743*AI743*IF(D743&gt;0,1,0)</f>
        <v>0</v>
      </c>
      <c r="AQ743">
        <f t="shared" ref="AQ743:AQ773" si="137">F743*AI743*D743</f>
        <v>0</v>
      </c>
    </row>
    <row r="744" spans="1:43" x14ac:dyDescent="0.2">
      <c r="A744" s="1" t="s">
        <v>2211</v>
      </c>
      <c r="B744" s="1" t="s">
        <v>2212</v>
      </c>
      <c r="C744" t="s">
        <v>2215</v>
      </c>
      <c r="D744" s="27">
        <v>1</v>
      </c>
      <c r="E744" s="14" t="s">
        <v>2278</v>
      </c>
      <c r="F744" s="3">
        <f>'Metric Summary'!$C$27</f>
        <v>0</v>
      </c>
      <c r="G744" s="4">
        <f t="shared" si="132"/>
        <v>0</v>
      </c>
      <c r="H744" s="51">
        <f t="shared" si="133"/>
        <v>0</v>
      </c>
      <c r="I744" s="52">
        <f t="shared" si="134"/>
        <v>0</v>
      </c>
      <c r="J744" s="17">
        <f t="shared" si="135"/>
        <v>0</v>
      </c>
      <c r="K744" s="13">
        <f>J744*60*24*'Metric Summary'!$A$14</f>
        <v>0</v>
      </c>
      <c r="L744" s="52">
        <f>D744*F744*AJ744*AK744*'Metric Summary'!$A$15</f>
        <v>0</v>
      </c>
      <c r="M744" s="52">
        <f>D744*F744*AJ744*AK744*'Metric Summary'!$A$15*'Metric Summary'!$A$17</f>
        <v>0</v>
      </c>
      <c r="N744" s="13">
        <f>L744*24*'Metric Summary'!$A$16+M744*'Metric Summary'!$A$18</f>
        <v>0</v>
      </c>
      <c r="AE744" t="s">
        <v>2247</v>
      </c>
      <c r="AF744" t="s">
        <v>171</v>
      </c>
      <c r="AG744">
        <v>1</v>
      </c>
      <c r="AH744">
        <v>9</v>
      </c>
      <c r="AI744">
        <v>6</v>
      </c>
      <c r="AL744">
        <v>281</v>
      </c>
      <c r="AM744">
        <v>232</v>
      </c>
      <c r="AO744" s="18">
        <f>250+19*AH744+D744*(23+(AL744-AM744)+AM744*(1-IF(AN744&gt;0,AN744,'Metric Summary'!$AG$2)))</f>
        <v>585.79999999999995</v>
      </c>
      <c r="AP744">
        <f t="shared" si="136"/>
        <v>0</v>
      </c>
      <c r="AQ744">
        <f t="shared" si="137"/>
        <v>0</v>
      </c>
    </row>
    <row r="745" spans="1:43" x14ac:dyDescent="0.2">
      <c r="A745" s="1" t="s">
        <v>2211</v>
      </c>
      <c r="B745" s="1" t="s">
        <v>2212</v>
      </c>
      <c r="C745" t="s">
        <v>2216</v>
      </c>
      <c r="D745" s="27">
        <v>1</v>
      </c>
      <c r="E745" s="14" t="s">
        <v>2278</v>
      </c>
      <c r="F745" s="3">
        <f>'Metric Summary'!$C$27</f>
        <v>0</v>
      </c>
      <c r="G745" s="4">
        <f t="shared" si="132"/>
        <v>0</v>
      </c>
      <c r="H745" s="51">
        <f t="shared" si="133"/>
        <v>0</v>
      </c>
      <c r="I745" s="52">
        <f t="shared" si="134"/>
        <v>0</v>
      </c>
      <c r="J745" s="17">
        <f t="shared" si="135"/>
        <v>0</v>
      </c>
      <c r="K745" s="13">
        <f>J745*60*24*'Metric Summary'!$A$14</f>
        <v>0</v>
      </c>
      <c r="L745" s="52">
        <f>D745*F745*AJ745*AK745*'Metric Summary'!$A$15</f>
        <v>0</v>
      </c>
      <c r="M745" s="52">
        <f>D745*F745*AJ745*AK745*'Metric Summary'!$A$15*'Metric Summary'!$A$17</f>
        <v>0</v>
      </c>
      <c r="N745" s="13">
        <f>L745*24*'Metric Summary'!$A$16+M745*'Metric Summary'!$A$18</f>
        <v>0</v>
      </c>
      <c r="AE745" t="s">
        <v>2248</v>
      </c>
      <c r="AF745" t="s">
        <v>171</v>
      </c>
      <c r="AG745">
        <v>1</v>
      </c>
      <c r="AH745">
        <v>16</v>
      </c>
      <c r="AI745">
        <v>13</v>
      </c>
      <c r="AL745">
        <v>328</v>
      </c>
      <c r="AM745">
        <v>232</v>
      </c>
      <c r="AO745" s="18">
        <f>250+19*AH745+D745*(23+(AL745-AM745)+AM745*(1-IF(AN745&gt;0,AN745,'Metric Summary'!$AG$2)))</f>
        <v>765.8</v>
      </c>
      <c r="AP745">
        <f t="shared" si="136"/>
        <v>0</v>
      </c>
      <c r="AQ745">
        <f t="shared" si="137"/>
        <v>0</v>
      </c>
    </row>
    <row r="746" spans="1:43" x14ac:dyDescent="0.2">
      <c r="A746" s="1" t="s">
        <v>2211</v>
      </c>
      <c r="B746" s="1" t="s">
        <v>2212</v>
      </c>
      <c r="C746" t="s">
        <v>2217</v>
      </c>
      <c r="D746" s="27">
        <v>1</v>
      </c>
      <c r="E746" s="14" t="s">
        <v>2278</v>
      </c>
      <c r="F746" s="3">
        <f>'Metric Summary'!$C$27</f>
        <v>0</v>
      </c>
      <c r="G746" s="4">
        <f t="shared" si="132"/>
        <v>0</v>
      </c>
      <c r="H746" s="51">
        <f t="shared" si="133"/>
        <v>0</v>
      </c>
      <c r="I746" s="52">
        <f t="shared" si="134"/>
        <v>0</v>
      </c>
      <c r="J746" s="17">
        <f t="shared" si="135"/>
        <v>0</v>
      </c>
      <c r="K746" s="13">
        <f>J746*60*24*'Metric Summary'!$A$14</f>
        <v>0</v>
      </c>
      <c r="L746" s="52">
        <f>D746*F746*AJ746*AK746*'Metric Summary'!$A$15</f>
        <v>0</v>
      </c>
      <c r="M746" s="52">
        <f>D746*F746*AJ746*AK746*'Metric Summary'!$A$15*'Metric Summary'!$A$17</f>
        <v>0</v>
      </c>
      <c r="N746" s="13">
        <f>L746*24*'Metric Summary'!$A$16+M746*'Metric Summary'!$A$18</f>
        <v>0</v>
      </c>
      <c r="AE746" t="s">
        <v>2249</v>
      </c>
      <c r="AF746" t="s">
        <v>171</v>
      </c>
      <c r="AG746">
        <v>8</v>
      </c>
      <c r="AH746">
        <v>11</v>
      </c>
      <c r="AI746">
        <v>1</v>
      </c>
      <c r="AL746">
        <v>1847</v>
      </c>
      <c r="AM746">
        <v>1832</v>
      </c>
      <c r="AO746" s="18">
        <f>250+19*AH746+D746*(23+(AL746-AM746)+AM746*(1-IF(AN746&gt;0,AN746,'Metric Summary'!$AG$2)))</f>
        <v>1229.8000000000002</v>
      </c>
      <c r="AP746">
        <f t="shared" si="136"/>
        <v>0</v>
      </c>
      <c r="AQ746">
        <f t="shared" si="137"/>
        <v>0</v>
      </c>
    </row>
    <row r="747" spans="1:43" x14ac:dyDescent="0.2">
      <c r="A747" s="1" t="s">
        <v>2211</v>
      </c>
      <c r="B747" s="1" t="s">
        <v>2212</v>
      </c>
      <c r="C747" t="s">
        <v>2218</v>
      </c>
      <c r="D747" s="27">
        <v>0</v>
      </c>
      <c r="E747" s="14" t="s">
        <v>2279</v>
      </c>
      <c r="F747" s="3">
        <f>'Metric Summary'!$C$27</f>
        <v>0</v>
      </c>
      <c r="G747" s="4">
        <f t="shared" si="132"/>
        <v>0</v>
      </c>
      <c r="H747" s="51">
        <f t="shared" si="133"/>
        <v>0</v>
      </c>
      <c r="I747" s="52">
        <f t="shared" si="134"/>
        <v>0</v>
      </c>
      <c r="J747" s="17">
        <f t="shared" si="135"/>
        <v>0</v>
      </c>
      <c r="K747" s="13">
        <f>J747*60*24*'Metric Summary'!$A$14</f>
        <v>0</v>
      </c>
      <c r="L747" s="52">
        <f>D747*F747*AJ747*AK747*'Metric Summary'!$A$15</f>
        <v>0</v>
      </c>
      <c r="M747" s="52">
        <f>D747*F747*AJ747*AK747*'Metric Summary'!$A$15*'Metric Summary'!$A$17</f>
        <v>0</v>
      </c>
      <c r="N747" s="13">
        <f>L747*24*'Metric Summary'!$A$16+M747*'Metric Summary'!$A$18</f>
        <v>0</v>
      </c>
      <c r="AE747" t="s">
        <v>2250</v>
      </c>
      <c r="AF747" t="s">
        <v>171</v>
      </c>
      <c r="AG747">
        <v>1</v>
      </c>
      <c r="AH747">
        <v>6</v>
      </c>
      <c r="AI747">
        <v>0</v>
      </c>
      <c r="AL747">
        <v>554</v>
      </c>
      <c r="AM747">
        <v>532</v>
      </c>
      <c r="AO747" s="18">
        <f>250+19*AH747+D747*(23+(AL747-AM747)+AM747*(1-IF(AN747&gt;0,AN747,'Metric Summary'!$AG$2)))</f>
        <v>364</v>
      </c>
      <c r="AP747">
        <f t="shared" si="136"/>
        <v>0</v>
      </c>
      <c r="AQ747">
        <f t="shared" si="137"/>
        <v>0</v>
      </c>
    </row>
    <row r="748" spans="1:43" x14ac:dyDescent="0.2">
      <c r="A748" s="1" t="s">
        <v>2211</v>
      </c>
      <c r="B748" s="1" t="s">
        <v>2212</v>
      </c>
      <c r="C748" t="s">
        <v>2219</v>
      </c>
      <c r="D748" s="27">
        <v>0</v>
      </c>
      <c r="E748" s="14" t="s">
        <v>2280</v>
      </c>
      <c r="F748" s="3">
        <f>'Metric Summary'!$C$27</f>
        <v>0</v>
      </c>
      <c r="G748" s="4">
        <f t="shared" si="132"/>
        <v>0</v>
      </c>
      <c r="H748" s="51">
        <f t="shared" si="133"/>
        <v>0</v>
      </c>
      <c r="I748" s="52">
        <f t="shared" si="134"/>
        <v>0</v>
      </c>
      <c r="J748" s="17">
        <f t="shared" si="135"/>
        <v>0</v>
      </c>
      <c r="K748" s="13">
        <f>J748*60*24*'Metric Summary'!$A$14</f>
        <v>0</v>
      </c>
      <c r="L748" s="52">
        <f>D748*F748*AJ748*AK748*'Metric Summary'!$A$15</f>
        <v>0</v>
      </c>
      <c r="M748" s="52">
        <f>D748*F748*AJ748*AK748*'Metric Summary'!$A$15*'Metric Summary'!$A$17</f>
        <v>0</v>
      </c>
      <c r="N748" s="13">
        <f>L748*24*'Metric Summary'!$A$16+M748*'Metric Summary'!$A$18</f>
        <v>0</v>
      </c>
      <c r="AE748" t="s">
        <v>2251</v>
      </c>
      <c r="AF748" t="s">
        <v>171</v>
      </c>
      <c r="AG748">
        <v>1</v>
      </c>
      <c r="AH748">
        <v>8</v>
      </c>
      <c r="AI748">
        <v>0</v>
      </c>
      <c r="AL748">
        <v>1440</v>
      </c>
      <c r="AM748">
        <v>1432</v>
      </c>
      <c r="AO748" s="18">
        <f>250+19*AH748+D748*(23+(AL748-AM748)+AM748*(1-IF(AN748&gt;0,AN748,'Metric Summary'!$AG$2)))</f>
        <v>402</v>
      </c>
      <c r="AP748">
        <f t="shared" si="136"/>
        <v>0</v>
      </c>
      <c r="AQ748">
        <f t="shared" si="137"/>
        <v>0</v>
      </c>
    </row>
    <row r="749" spans="1:43" x14ac:dyDescent="0.2">
      <c r="A749" s="1" t="s">
        <v>2211</v>
      </c>
      <c r="B749" s="1" t="s">
        <v>2212</v>
      </c>
      <c r="C749" t="s">
        <v>2220</v>
      </c>
      <c r="D749" s="27">
        <v>1</v>
      </c>
      <c r="E749" s="14" t="s">
        <v>2281</v>
      </c>
      <c r="F749" s="3">
        <f>'Metric Summary'!$C$27</f>
        <v>0</v>
      </c>
      <c r="G749" s="4">
        <f t="shared" si="132"/>
        <v>0</v>
      </c>
      <c r="H749" s="51">
        <f t="shared" si="133"/>
        <v>0</v>
      </c>
      <c r="I749" s="52">
        <f t="shared" si="134"/>
        <v>0</v>
      </c>
      <c r="J749" s="17">
        <f t="shared" si="135"/>
        <v>0</v>
      </c>
      <c r="K749" s="13">
        <f>J749*60*24*'Metric Summary'!$A$14</f>
        <v>0</v>
      </c>
      <c r="L749" s="52">
        <f>D749*F749*AJ749*AK749*'Metric Summary'!$A$15</f>
        <v>0</v>
      </c>
      <c r="M749" s="52">
        <f>D749*F749*AJ749*AK749*'Metric Summary'!$A$15*'Metric Summary'!$A$17</f>
        <v>0</v>
      </c>
      <c r="N749" s="13">
        <f>L749*24*'Metric Summary'!$A$16+M749*'Metric Summary'!$A$18</f>
        <v>0</v>
      </c>
      <c r="AE749" t="s">
        <v>2252</v>
      </c>
      <c r="AF749" t="s">
        <v>171</v>
      </c>
      <c r="AG749">
        <v>1</v>
      </c>
      <c r="AH749">
        <v>7</v>
      </c>
      <c r="AI749">
        <v>0</v>
      </c>
      <c r="AL749">
        <v>655</v>
      </c>
      <c r="AM749">
        <v>632</v>
      </c>
      <c r="AO749" s="18">
        <f>250+19*AH749+D749*(23+(AL749-AM749)+AM749*(1-IF(AN749&gt;0,AN749,'Metric Summary'!$AG$2)))</f>
        <v>681.8</v>
      </c>
      <c r="AP749">
        <f t="shared" si="136"/>
        <v>0</v>
      </c>
      <c r="AQ749">
        <f t="shared" si="137"/>
        <v>0</v>
      </c>
    </row>
    <row r="750" spans="1:43" x14ac:dyDescent="0.2">
      <c r="A750" s="1" t="s">
        <v>2211</v>
      </c>
      <c r="B750" s="1" t="s">
        <v>2212</v>
      </c>
      <c r="C750" t="s">
        <v>2221</v>
      </c>
      <c r="D750" s="27">
        <v>1</v>
      </c>
      <c r="E750" s="14" t="s">
        <v>2281</v>
      </c>
      <c r="F750" s="3">
        <f>'Metric Summary'!$C$27</f>
        <v>0</v>
      </c>
      <c r="G750" s="4">
        <f t="shared" si="132"/>
        <v>0</v>
      </c>
      <c r="H750" s="51">
        <f t="shared" si="133"/>
        <v>0</v>
      </c>
      <c r="I750" s="52">
        <f t="shared" si="134"/>
        <v>0</v>
      </c>
      <c r="J750" s="17">
        <f t="shared" si="135"/>
        <v>0</v>
      </c>
      <c r="K750" s="13">
        <f>J750*60*24*'Metric Summary'!$A$14</f>
        <v>0</v>
      </c>
      <c r="L750" s="52">
        <f>D750*F750*AJ750*AK750*'Metric Summary'!$A$15</f>
        <v>0</v>
      </c>
      <c r="M750" s="52">
        <f>D750*F750*AJ750*AK750*'Metric Summary'!$A$15*'Metric Summary'!$A$17</f>
        <v>0</v>
      </c>
      <c r="N750" s="13">
        <f>L750*24*'Metric Summary'!$A$16+M750*'Metric Summary'!$A$18</f>
        <v>0</v>
      </c>
      <c r="AE750" t="s">
        <v>2253</v>
      </c>
      <c r="AF750" t="s">
        <v>171</v>
      </c>
      <c r="AG750">
        <v>1</v>
      </c>
      <c r="AH750">
        <v>9</v>
      </c>
      <c r="AI750">
        <v>6</v>
      </c>
      <c r="AL750">
        <v>281</v>
      </c>
      <c r="AM750">
        <v>232</v>
      </c>
      <c r="AO750" s="18">
        <f>250+19*AH750+D750*(23+(AL750-AM750)+AM750*(1-IF(AN750&gt;0,AN750,'Metric Summary'!$AG$2)))</f>
        <v>585.79999999999995</v>
      </c>
      <c r="AP750">
        <f t="shared" si="136"/>
        <v>0</v>
      </c>
      <c r="AQ750">
        <f t="shared" si="137"/>
        <v>0</v>
      </c>
    </row>
    <row r="751" spans="1:43" x14ac:dyDescent="0.2">
      <c r="A751" s="1" t="s">
        <v>2211</v>
      </c>
      <c r="B751" s="1" t="s">
        <v>2212</v>
      </c>
      <c r="C751" t="s">
        <v>2222</v>
      </c>
      <c r="D751" s="27">
        <v>1</v>
      </c>
      <c r="E751" s="14" t="s">
        <v>2281</v>
      </c>
      <c r="F751" s="3">
        <f>'Metric Summary'!$C$27</f>
        <v>0</v>
      </c>
      <c r="G751" s="4">
        <f t="shared" si="132"/>
        <v>0</v>
      </c>
      <c r="H751" s="51">
        <f t="shared" si="133"/>
        <v>0</v>
      </c>
      <c r="I751" s="52">
        <f t="shared" si="134"/>
        <v>0</v>
      </c>
      <c r="J751" s="17">
        <f t="shared" si="135"/>
        <v>0</v>
      </c>
      <c r="K751" s="13">
        <f>J751*60*24*'Metric Summary'!$A$14</f>
        <v>0</v>
      </c>
      <c r="L751" s="52">
        <f>D751*F751*AJ751*AK751*'Metric Summary'!$A$15</f>
        <v>0</v>
      </c>
      <c r="M751" s="52">
        <f>D751*F751*AJ751*AK751*'Metric Summary'!$A$15*'Metric Summary'!$A$17</f>
        <v>0</v>
      </c>
      <c r="N751" s="13">
        <f>L751*24*'Metric Summary'!$A$16+M751*'Metric Summary'!$A$18</f>
        <v>0</v>
      </c>
      <c r="AE751" t="s">
        <v>2254</v>
      </c>
      <c r="AF751" t="s">
        <v>171</v>
      </c>
      <c r="AG751">
        <v>1</v>
      </c>
      <c r="AH751">
        <v>16</v>
      </c>
      <c r="AI751">
        <v>13</v>
      </c>
      <c r="AL751">
        <v>328</v>
      </c>
      <c r="AM751">
        <v>232</v>
      </c>
      <c r="AO751" s="18">
        <f>250+19*AH751+D751*(23+(AL751-AM751)+AM751*(1-IF(AN751&gt;0,AN751,'Metric Summary'!$AG$2)))</f>
        <v>765.8</v>
      </c>
      <c r="AP751">
        <f t="shared" si="136"/>
        <v>0</v>
      </c>
      <c r="AQ751">
        <f t="shared" si="137"/>
        <v>0</v>
      </c>
    </row>
    <row r="752" spans="1:43" x14ac:dyDescent="0.2">
      <c r="A752" s="1" t="s">
        <v>2211</v>
      </c>
      <c r="B752" s="1" t="s">
        <v>2212</v>
      </c>
      <c r="C752" t="s">
        <v>2223</v>
      </c>
      <c r="D752" s="27">
        <v>1</v>
      </c>
      <c r="E752" s="14" t="s">
        <v>2282</v>
      </c>
      <c r="F752" s="3">
        <f>'Metric Summary'!$C$27</f>
        <v>0</v>
      </c>
      <c r="G752" s="4">
        <f t="shared" si="132"/>
        <v>0</v>
      </c>
      <c r="H752" s="51">
        <f t="shared" si="133"/>
        <v>0</v>
      </c>
      <c r="I752" s="52">
        <f t="shared" si="134"/>
        <v>0</v>
      </c>
      <c r="J752" s="17">
        <f t="shared" si="135"/>
        <v>0</v>
      </c>
      <c r="K752" s="13">
        <f>J752*60*24*'Metric Summary'!$A$14</f>
        <v>0</v>
      </c>
      <c r="L752" s="52">
        <f>D752*F752*AJ752*AK752*'Metric Summary'!$A$15</f>
        <v>0</v>
      </c>
      <c r="M752" s="52">
        <f>D752*F752*AJ752*AK752*'Metric Summary'!$A$15*'Metric Summary'!$A$17</f>
        <v>0</v>
      </c>
      <c r="N752" s="13">
        <f>L752*24*'Metric Summary'!$A$16+M752*'Metric Summary'!$A$18</f>
        <v>0</v>
      </c>
      <c r="AE752" t="s">
        <v>2255</v>
      </c>
      <c r="AF752" t="s">
        <v>171</v>
      </c>
      <c r="AG752">
        <v>1</v>
      </c>
      <c r="AH752">
        <v>9</v>
      </c>
      <c r="AI752">
        <v>1</v>
      </c>
      <c r="AL752">
        <v>1445</v>
      </c>
      <c r="AM752">
        <v>1432</v>
      </c>
      <c r="AO752" s="18">
        <f>250+19*AH752+D752*(23+(AL752-AM752)+AM752*(1-IF(AN752&gt;0,AN752,'Metric Summary'!$AG$2)))</f>
        <v>1029.8000000000002</v>
      </c>
      <c r="AP752">
        <f t="shared" si="136"/>
        <v>0</v>
      </c>
      <c r="AQ752">
        <f t="shared" si="137"/>
        <v>0</v>
      </c>
    </row>
    <row r="753" spans="1:43" x14ac:dyDescent="0.2">
      <c r="A753" s="1" t="s">
        <v>2211</v>
      </c>
      <c r="B753" s="1" t="s">
        <v>2212</v>
      </c>
      <c r="C753" t="s">
        <v>2224</v>
      </c>
      <c r="D753" s="27">
        <v>1</v>
      </c>
      <c r="E753" s="14" t="s">
        <v>2282</v>
      </c>
      <c r="F753" s="3">
        <f>'Metric Summary'!$C$27</f>
        <v>0</v>
      </c>
      <c r="G753" s="4">
        <f t="shared" si="132"/>
        <v>0</v>
      </c>
      <c r="H753" s="51">
        <f t="shared" si="133"/>
        <v>0</v>
      </c>
      <c r="I753" s="52">
        <f t="shared" si="134"/>
        <v>0</v>
      </c>
      <c r="J753" s="17">
        <f t="shared" si="135"/>
        <v>0</v>
      </c>
      <c r="K753" s="13">
        <f>J753*60*24*'Metric Summary'!$A$14</f>
        <v>0</v>
      </c>
      <c r="L753" s="52">
        <f>D753*F753*AJ753*AK753*'Metric Summary'!$A$15</f>
        <v>0</v>
      </c>
      <c r="M753" s="52">
        <f>D753*F753*AJ753*AK753*'Metric Summary'!$A$15*'Metric Summary'!$A$17</f>
        <v>0</v>
      </c>
      <c r="N753" s="13">
        <f>L753*24*'Metric Summary'!$A$16+M753*'Metric Summary'!$A$18</f>
        <v>0</v>
      </c>
      <c r="AE753" t="s">
        <v>2256</v>
      </c>
      <c r="AF753" t="s">
        <v>171</v>
      </c>
      <c r="AG753">
        <v>1</v>
      </c>
      <c r="AH753">
        <v>16</v>
      </c>
      <c r="AI753">
        <v>13</v>
      </c>
      <c r="AL753">
        <v>328</v>
      </c>
      <c r="AM753">
        <v>232</v>
      </c>
      <c r="AO753" s="18">
        <f>250+19*AH753+D753*(23+(AL753-AM753)+AM753*(1-IF(AN753&gt;0,AN753,'Metric Summary'!$AG$2)))</f>
        <v>765.8</v>
      </c>
      <c r="AP753">
        <f t="shared" si="136"/>
        <v>0</v>
      </c>
      <c r="AQ753">
        <f t="shared" si="137"/>
        <v>0</v>
      </c>
    </row>
    <row r="754" spans="1:43" x14ac:dyDescent="0.2">
      <c r="A754" s="1" t="s">
        <v>2211</v>
      </c>
      <c r="B754" s="1" t="s">
        <v>2212</v>
      </c>
      <c r="C754" t="s">
        <v>2225</v>
      </c>
      <c r="D754" s="27">
        <v>1</v>
      </c>
      <c r="E754" s="14" t="s">
        <v>2282</v>
      </c>
      <c r="F754" s="3">
        <f>'Metric Summary'!$C$27</f>
        <v>0</v>
      </c>
      <c r="G754" s="4">
        <f t="shared" si="132"/>
        <v>0</v>
      </c>
      <c r="H754" s="51">
        <f t="shared" si="133"/>
        <v>0</v>
      </c>
      <c r="I754" s="52">
        <f t="shared" si="134"/>
        <v>0</v>
      </c>
      <c r="J754" s="17">
        <f t="shared" si="135"/>
        <v>0</v>
      </c>
      <c r="K754" s="13">
        <f>J754*60*24*'Metric Summary'!$A$14</f>
        <v>0</v>
      </c>
      <c r="L754" s="52">
        <f>D754*F754*AJ754*AK754*'Metric Summary'!$A$15</f>
        <v>0</v>
      </c>
      <c r="M754" s="52">
        <f>D754*F754*AJ754*AK754*'Metric Summary'!$A$15*'Metric Summary'!$A$17</f>
        <v>0</v>
      </c>
      <c r="N754" s="13">
        <f>L754*24*'Metric Summary'!$A$16+M754*'Metric Summary'!$A$18</f>
        <v>0</v>
      </c>
      <c r="AE754" t="s">
        <v>2257</v>
      </c>
      <c r="AF754" t="s">
        <v>171</v>
      </c>
      <c r="AG754">
        <v>1</v>
      </c>
      <c r="AH754">
        <v>3</v>
      </c>
      <c r="AI754">
        <v>0</v>
      </c>
      <c r="AL754">
        <v>435</v>
      </c>
      <c r="AM754">
        <v>432</v>
      </c>
      <c r="AO754" s="18">
        <f>250+19*AH754+D754*(23+(AL754-AM754)+AM754*(1-IF(AN754&gt;0,AN754,'Metric Summary'!$AG$2)))</f>
        <v>505.8</v>
      </c>
      <c r="AP754">
        <f t="shared" si="136"/>
        <v>0</v>
      </c>
      <c r="AQ754">
        <f t="shared" si="137"/>
        <v>0</v>
      </c>
    </row>
    <row r="755" spans="1:43" x14ac:dyDescent="0.2">
      <c r="A755" s="1" t="s">
        <v>2211</v>
      </c>
      <c r="B755" s="1" t="s">
        <v>2212</v>
      </c>
      <c r="C755" t="s">
        <v>2226</v>
      </c>
      <c r="D755" s="27">
        <v>0</v>
      </c>
      <c r="E755" s="14" t="s">
        <v>2283</v>
      </c>
      <c r="F755" s="3">
        <f>'Metric Summary'!$C$27</f>
        <v>0</v>
      </c>
      <c r="G755" s="4">
        <f t="shared" si="132"/>
        <v>0</v>
      </c>
      <c r="H755" s="51">
        <f t="shared" si="133"/>
        <v>0</v>
      </c>
      <c r="I755" s="52">
        <f t="shared" si="134"/>
        <v>0</v>
      </c>
      <c r="J755" s="17">
        <f t="shared" si="135"/>
        <v>0</v>
      </c>
      <c r="K755" s="13">
        <f>J755*60*24*'Metric Summary'!$A$14</f>
        <v>0</v>
      </c>
      <c r="L755" s="52">
        <f>D755*F755*AJ755*AK755*'Metric Summary'!$A$15</f>
        <v>0</v>
      </c>
      <c r="M755" s="52">
        <f>D755*F755*AJ755*AK755*'Metric Summary'!$A$15*'Metric Summary'!$A$17</f>
        <v>0</v>
      </c>
      <c r="N755" s="13">
        <f>L755*24*'Metric Summary'!$A$16+M755*'Metric Summary'!$A$18</f>
        <v>0</v>
      </c>
      <c r="AE755" t="s">
        <v>2258</v>
      </c>
      <c r="AF755" t="s">
        <v>171</v>
      </c>
      <c r="AG755">
        <v>1</v>
      </c>
      <c r="AH755">
        <v>9</v>
      </c>
      <c r="AI755">
        <v>6</v>
      </c>
      <c r="AL755">
        <v>281</v>
      </c>
      <c r="AM755">
        <v>232</v>
      </c>
      <c r="AO755" s="18">
        <f>250+19*AH755+D755*(23+(AL755-AM755)+AM755*(1-IF(AN755&gt;0,AN755,'Metric Summary'!$AG$2)))</f>
        <v>421</v>
      </c>
      <c r="AP755">
        <f t="shared" si="136"/>
        <v>0</v>
      </c>
      <c r="AQ755">
        <f t="shared" si="137"/>
        <v>0</v>
      </c>
    </row>
    <row r="756" spans="1:43" x14ac:dyDescent="0.2">
      <c r="A756" s="1" t="s">
        <v>2211</v>
      </c>
      <c r="B756" s="1" t="s">
        <v>2212</v>
      </c>
      <c r="C756" t="s">
        <v>2227</v>
      </c>
      <c r="D756" s="27">
        <v>0</v>
      </c>
      <c r="E756" s="14" t="s">
        <v>2283</v>
      </c>
      <c r="F756" s="3">
        <f>'Metric Summary'!$C$27</f>
        <v>0</v>
      </c>
      <c r="G756" s="4">
        <f t="shared" si="132"/>
        <v>0</v>
      </c>
      <c r="H756" s="51">
        <f t="shared" si="133"/>
        <v>0</v>
      </c>
      <c r="I756" s="52">
        <f t="shared" si="134"/>
        <v>0</v>
      </c>
      <c r="J756" s="17">
        <f t="shared" si="135"/>
        <v>0</v>
      </c>
      <c r="K756" s="13">
        <f>J756*60*24*'Metric Summary'!$A$14</f>
        <v>0</v>
      </c>
      <c r="L756" s="52">
        <f>D756*F756*AJ756*AK756*'Metric Summary'!$A$15</f>
        <v>0</v>
      </c>
      <c r="M756" s="52">
        <f>D756*F756*AJ756*AK756*'Metric Summary'!$A$15*'Metric Summary'!$A$17</f>
        <v>0</v>
      </c>
      <c r="N756" s="13">
        <f>L756*24*'Metric Summary'!$A$16+M756*'Metric Summary'!$A$18</f>
        <v>0</v>
      </c>
      <c r="AE756" t="s">
        <v>2259</v>
      </c>
      <c r="AF756" t="s">
        <v>171</v>
      </c>
      <c r="AG756">
        <v>1</v>
      </c>
      <c r="AH756">
        <v>16</v>
      </c>
      <c r="AI756">
        <v>13</v>
      </c>
      <c r="AL756">
        <v>328</v>
      </c>
      <c r="AM756">
        <v>232</v>
      </c>
      <c r="AO756" s="18">
        <f>250+19*AH756+D756*(23+(AL756-AM756)+AM756*(1-IF(AN756&gt;0,AN756,'Metric Summary'!$AG$2)))</f>
        <v>554</v>
      </c>
      <c r="AP756">
        <f t="shared" si="136"/>
        <v>0</v>
      </c>
      <c r="AQ756">
        <f t="shared" si="137"/>
        <v>0</v>
      </c>
    </row>
    <row r="757" spans="1:43" x14ac:dyDescent="0.2">
      <c r="A757" s="1" t="s">
        <v>2211</v>
      </c>
      <c r="B757" s="1" t="s">
        <v>2212</v>
      </c>
      <c r="C757" t="s">
        <v>2228</v>
      </c>
      <c r="D757" s="27">
        <v>0</v>
      </c>
      <c r="E757" s="14" t="s">
        <v>2283</v>
      </c>
      <c r="F757" s="3">
        <f>'Metric Summary'!$C$27</f>
        <v>0</v>
      </c>
      <c r="G757" s="4">
        <f t="shared" si="132"/>
        <v>0</v>
      </c>
      <c r="H757" s="51">
        <f t="shared" si="133"/>
        <v>0</v>
      </c>
      <c r="I757" s="52">
        <f t="shared" si="134"/>
        <v>0</v>
      </c>
      <c r="J757" s="17">
        <f t="shared" si="135"/>
        <v>0</v>
      </c>
      <c r="K757" s="13">
        <f>J757*60*24*'Metric Summary'!$A$14</f>
        <v>0</v>
      </c>
      <c r="L757" s="52">
        <f>D757*F757*AJ757*AK757*'Metric Summary'!$A$15</f>
        <v>0</v>
      </c>
      <c r="M757" s="52">
        <f>D757*F757*AJ757*AK757*'Metric Summary'!$A$15*'Metric Summary'!$A$17</f>
        <v>0</v>
      </c>
      <c r="N757" s="13">
        <f>L757*24*'Metric Summary'!$A$16+M757*'Metric Summary'!$A$18</f>
        <v>0</v>
      </c>
      <c r="AE757" t="s">
        <v>2260</v>
      </c>
      <c r="AF757" t="s">
        <v>171</v>
      </c>
      <c r="AG757">
        <v>1</v>
      </c>
      <c r="AH757">
        <v>5</v>
      </c>
      <c r="AI757">
        <v>1</v>
      </c>
      <c r="AL757">
        <v>641</v>
      </c>
      <c r="AM757">
        <v>632</v>
      </c>
      <c r="AO757" s="18">
        <f>250+19*AH757+D757*(23+(AL757-AM757)+AM757*(1-IF(AN757&gt;0,AN757,'Metric Summary'!$AG$2)))</f>
        <v>345</v>
      </c>
      <c r="AP757">
        <f t="shared" si="136"/>
        <v>0</v>
      </c>
      <c r="AQ757">
        <f t="shared" si="137"/>
        <v>0</v>
      </c>
    </row>
    <row r="758" spans="1:43" x14ac:dyDescent="0.2">
      <c r="A758" s="1" t="s">
        <v>2211</v>
      </c>
      <c r="B758" s="1" t="s">
        <v>2212</v>
      </c>
      <c r="C758" t="s">
        <v>2229</v>
      </c>
      <c r="D758" s="27">
        <v>1</v>
      </c>
      <c r="E758" s="14" t="s">
        <v>2284</v>
      </c>
      <c r="F758" s="3">
        <f>'Metric Summary'!$C$27</f>
        <v>0</v>
      </c>
      <c r="G758" s="4">
        <f t="shared" ref="G758" si="138">IF(F758&gt;0,D758*(AO758)/(AG758*60),0)</f>
        <v>0</v>
      </c>
      <c r="H758" s="51">
        <f t="shared" ref="H758" si="139">IF(F758&gt;0,D758/AG758,0)</f>
        <v>0</v>
      </c>
      <c r="I758" s="52">
        <f t="shared" ref="I758" si="140">F758*D758/AG758</f>
        <v>0</v>
      </c>
      <c r="J758" s="17">
        <f t="shared" ref="J758" si="141">I758*AI758</f>
        <v>0</v>
      </c>
      <c r="K758" s="13">
        <f>J758*60*24*'Metric Summary'!$A$14</f>
        <v>0</v>
      </c>
      <c r="L758" s="52">
        <f>D758*F758*AJ758*AK758*'Metric Summary'!$A$15</f>
        <v>0</v>
      </c>
      <c r="M758" s="52">
        <f>D758*F758*AJ758*AK758*'Metric Summary'!$A$15*'Metric Summary'!$A$17</f>
        <v>0</v>
      </c>
      <c r="N758" s="13">
        <f>L758*24*'Metric Summary'!$A$16+M758*'Metric Summary'!$A$18</f>
        <v>0</v>
      </c>
      <c r="AE758" t="s">
        <v>2261</v>
      </c>
      <c r="AF758" t="s">
        <v>170</v>
      </c>
      <c r="AG758">
        <v>1</v>
      </c>
      <c r="AH758">
        <v>8</v>
      </c>
      <c r="AI758">
        <v>7</v>
      </c>
      <c r="AL758">
        <v>68</v>
      </c>
      <c r="AM758">
        <v>32</v>
      </c>
      <c r="AO758" s="18">
        <f>250+19*AH758+D758*(23+(AL758-AM758)+AM758*(1-IF(AN758&gt;0,AN758,'Metric Summary'!$AG$2)))</f>
        <v>473.8</v>
      </c>
      <c r="AP758">
        <f t="shared" ref="AP758" si="142">F758*AI758*IF(D758&gt;0,1,0)</f>
        <v>0</v>
      </c>
      <c r="AQ758">
        <f t="shared" ref="AQ758" si="143">F758*AI758*D758</f>
        <v>0</v>
      </c>
    </row>
    <row r="759" spans="1:43" x14ac:dyDescent="0.2">
      <c r="A759" s="1" t="s">
        <v>2211</v>
      </c>
      <c r="B759" s="1" t="s">
        <v>2212</v>
      </c>
      <c r="C759" t="s">
        <v>2230</v>
      </c>
      <c r="D759" s="27">
        <v>3</v>
      </c>
      <c r="E759" s="14" t="s">
        <v>2285</v>
      </c>
      <c r="F759" s="3">
        <f>'Metric Summary'!$C$27</f>
        <v>0</v>
      </c>
      <c r="G759" s="4">
        <f t="shared" si="132"/>
        <v>0</v>
      </c>
      <c r="H759" s="51">
        <f t="shared" si="133"/>
        <v>0</v>
      </c>
      <c r="I759" s="52">
        <f t="shared" si="134"/>
        <v>0</v>
      </c>
      <c r="J759" s="17">
        <f t="shared" si="135"/>
        <v>0</v>
      </c>
      <c r="K759" s="13">
        <f>J759*60*24*'Metric Summary'!$A$14</f>
        <v>0</v>
      </c>
      <c r="L759" s="52">
        <f>D759*F759*AJ759*AK759*'Metric Summary'!$A$15</f>
        <v>0</v>
      </c>
      <c r="M759" s="52">
        <f>D759*F759*AJ759*AK759*'Metric Summary'!$A$15*'Metric Summary'!$A$17</f>
        <v>0</v>
      </c>
      <c r="N759" s="13">
        <f>L759*24*'Metric Summary'!$A$16+M759*'Metric Summary'!$A$18</f>
        <v>0</v>
      </c>
      <c r="AE759" t="s">
        <v>2262</v>
      </c>
      <c r="AF759" t="s">
        <v>171</v>
      </c>
      <c r="AG759">
        <v>1</v>
      </c>
      <c r="AH759">
        <v>7</v>
      </c>
      <c r="AI759">
        <v>2</v>
      </c>
      <c r="AL759">
        <v>859</v>
      </c>
      <c r="AM759">
        <v>832</v>
      </c>
      <c r="AO759" s="18">
        <f>250+19*AH759+D759*(23+(AL759-AM759)+AM759*(1-IF(AN759&gt;0,AN759,'Metric Summary'!$AG$2)))</f>
        <v>1531.4</v>
      </c>
      <c r="AP759">
        <f t="shared" si="136"/>
        <v>0</v>
      </c>
      <c r="AQ759">
        <f t="shared" si="137"/>
        <v>0</v>
      </c>
    </row>
    <row r="760" spans="1:43" x14ac:dyDescent="0.2">
      <c r="A760" s="1" t="s">
        <v>2211</v>
      </c>
      <c r="B760" s="1" t="s">
        <v>2212</v>
      </c>
      <c r="C760" t="s">
        <v>2231</v>
      </c>
      <c r="D760" s="27">
        <v>1</v>
      </c>
      <c r="E760" s="14"/>
      <c r="F760" s="3">
        <f>'Metric Summary'!$C$27</f>
        <v>0</v>
      </c>
      <c r="G760" s="4">
        <f t="shared" si="132"/>
        <v>0</v>
      </c>
      <c r="H760" s="51">
        <f t="shared" si="133"/>
        <v>0</v>
      </c>
      <c r="I760" s="52">
        <f t="shared" si="134"/>
        <v>0</v>
      </c>
      <c r="J760" s="17">
        <f t="shared" si="135"/>
        <v>0</v>
      </c>
      <c r="K760" s="13">
        <f>J760*60*24*'Metric Summary'!$A$14</f>
        <v>0</v>
      </c>
      <c r="L760" s="52">
        <f>D760*F760*AJ760*AK760*'Metric Summary'!$A$15</f>
        <v>0</v>
      </c>
      <c r="M760" s="52">
        <f>D760*F760*AJ760*AK760*'Metric Summary'!$A$15*'Metric Summary'!$A$17</f>
        <v>0</v>
      </c>
      <c r="N760" s="13">
        <f>L760*24*'Metric Summary'!$A$16+M760*'Metric Summary'!$A$18</f>
        <v>0</v>
      </c>
      <c r="AE760" t="s">
        <v>2263</v>
      </c>
      <c r="AF760" t="s">
        <v>171</v>
      </c>
      <c r="AG760">
        <v>1</v>
      </c>
      <c r="AH760">
        <v>19</v>
      </c>
      <c r="AI760">
        <v>6</v>
      </c>
      <c r="AL760">
        <v>2296</v>
      </c>
      <c r="AM760">
        <v>2232</v>
      </c>
      <c r="AO760" s="18">
        <f>250+19*AH760+D760*(23+(AL760-AM760)+AM760*(1-IF(AN760&gt;0,AN760,'Metric Summary'!$AG$2)))</f>
        <v>1590.8000000000002</v>
      </c>
      <c r="AP760">
        <f t="shared" si="136"/>
        <v>0</v>
      </c>
      <c r="AQ760">
        <f t="shared" si="137"/>
        <v>0</v>
      </c>
    </row>
    <row r="761" spans="1:43" x14ac:dyDescent="0.2">
      <c r="A761" s="1" t="s">
        <v>2211</v>
      </c>
      <c r="B761" s="1" t="s">
        <v>2212</v>
      </c>
      <c r="C761" t="s">
        <v>2232</v>
      </c>
      <c r="D761" s="27">
        <v>1</v>
      </c>
      <c r="E761" s="14" t="s">
        <v>2284</v>
      </c>
      <c r="F761" s="3">
        <f>'Metric Summary'!$C$27</f>
        <v>0</v>
      </c>
      <c r="G761" s="4">
        <f t="shared" si="132"/>
        <v>0</v>
      </c>
      <c r="H761" s="51">
        <f t="shared" si="133"/>
        <v>0</v>
      </c>
      <c r="I761" s="52">
        <f t="shared" si="134"/>
        <v>0</v>
      </c>
      <c r="J761" s="17">
        <f t="shared" si="135"/>
        <v>0</v>
      </c>
      <c r="K761" s="13">
        <f>J761*60*24*'Metric Summary'!$A$14</f>
        <v>0</v>
      </c>
      <c r="L761" s="52">
        <f>D761*F761*AJ761*AK761*'Metric Summary'!$A$15</f>
        <v>0</v>
      </c>
      <c r="M761" s="52">
        <f>D761*F761*AJ761*AK761*'Metric Summary'!$A$15*'Metric Summary'!$A$17</f>
        <v>0</v>
      </c>
      <c r="N761" s="13">
        <f>L761*24*'Metric Summary'!$A$16+M761*'Metric Summary'!$A$18</f>
        <v>0</v>
      </c>
      <c r="AE761" t="s">
        <v>2264</v>
      </c>
      <c r="AF761" t="s">
        <v>170</v>
      </c>
      <c r="AG761">
        <v>1</v>
      </c>
      <c r="AH761">
        <v>9</v>
      </c>
      <c r="AI761">
        <v>7</v>
      </c>
      <c r="AL761">
        <v>85</v>
      </c>
      <c r="AM761">
        <v>32</v>
      </c>
      <c r="AO761" s="18">
        <f>250+19*AH761+D761*(23+(AL761-AM761)+AM761*(1-IF(AN761&gt;0,AN761,'Metric Summary'!$AG$2)))</f>
        <v>509.8</v>
      </c>
      <c r="AP761">
        <f t="shared" si="136"/>
        <v>0</v>
      </c>
      <c r="AQ761">
        <f t="shared" si="137"/>
        <v>0</v>
      </c>
    </row>
    <row r="762" spans="1:43" x14ac:dyDescent="0.2">
      <c r="A762" s="1" t="s">
        <v>2211</v>
      </c>
      <c r="B762" s="1" t="s">
        <v>2212</v>
      </c>
      <c r="C762" t="s">
        <v>2233</v>
      </c>
      <c r="D762" s="27">
        <v>0</v>
      </c>
      <c r="E762" s="14" t="s">
        <v>2286</v>
      </c>
      <c r="F762" s="3">
        <f>'Metric Summary'!$C$27</f>
        <v>0</v>
      </c>
      <c r="G762" s="4">
        <f t="shared" si="132"/>
        <v>0</v>
      </c>
      <c r="H762" s="51">
        <f t="shared" si="133"/>
        <v>0</v>
      </c>
      <c r="I762" s="52">
        <f t="shared" si="134"/>
        <v>0</v>
      </c>
      <c r="J762" s="17">
        <f t="shared" si="135"/>
        <v>0</v>
      </c>
      <c r="K762" s="13">
        <f>J762*60*24*'Metric Summary'!$A$14</f>
        <v>0</v>
      </c>
      <c r="L762" s="52">
        <f>D762*F762*AJ762*AK762*'Metric Summary'!$A$15</f>
        <v>0</v>
      </c>
      <c r="M762" s="52">
        <f>D762*F762*AJ762*AK762*'Metric Summary'!$A$15*'Metric Summary'!$A$17</f>
        <v>0</v>
      </c>
      <c r="N762" s="13">
        <f>L762*24*'Metric Summary'!$A$16+M762*'Metric Summary'!$A$18</f>
        <v>0</v>
      </c>
      <c r="AE762" t="s">
        <v>2265</v>
      </c>
      <c r="AF762" t="s">
        <v>170</v>
      </c>
      <c r="AG762">
        <v>1</v>
      </c>
      <c r="AH762">
        <v>5</v>
      </c>
      <c r="AI762">
        <v>0</v>
      </c>
      <c r="AL762">
        <v>353</v>
      </c>
      <c r="AM762">
        <v>332</v>
      </c>
      <c r="AO762" s="18">
        <f>250+19*AH762+D762*(23+(AL762-AM762)+AM762*(1-IF(AN762&gt;0,AN762,'Metric Summary'!$AG$2)))</f>
        <v>345</v>
      </c>
      <c r="AP762">
        <f t="shared" si="136"/>
        <v>0</v>
      </c>
      <c r="AQ762">
        <f t="shared" si="137"/>
        <v>0</v>
      </c>
    </row>
    <row r="763" spans="1:43" x14ac:dyDescent="0.2">
      <c r="A763" s="1" t="s">
        <v>2211</v>
      </c>
      <c r="B763" s="1" t="s">
        <v>2212</v>
      </c>
      <c r="C763" t="s">
        <v>2234</v>
      </c>
      <c r="D763" s="27">
        <v>1</v>
      </c>
      <c r="E763" s="14"/>
      <c r="F763" s="3">
        <f>'Metric Summary'!$C$27</f>
        <v>0</v>
      </c>
      <c r="G763" s="4">
        <f t="shared" si="132"/>
        <v>0</v>
      </c>
      <c r="H763" s="51">
        <f t="shared" si="133"/>
        <v>0</v>
      </c>
      <c r="I763" s="52">
        <f t="shared" si="134"/>
        <v>0</v>
      </c>
      <c r="J763" s="17">
        <f t="shared" si="135"/>
        <v>0</v>
      </c>
      <c r="K763" s="13">
        <f>J763*60*24*'Metric Summary'!$A$14</f>
        <v>0</v>
      </c>
      <c r="L763" s="52">
        <f>D763*F763*AJ763*AK763*'Metric Summary'!$A$15</f>
        <v>0</v>
      </c>
      <c r="M763" s="52">
        <f>D763*F763*AJ763*AK763*'Metric Summary'!$A$15*'Metric Summary'!$A$17</f>
        <v>0</v>
      </c>
      <c r="N763" s="13">
        <f>L763*24*'Metric Summary'!$A$16+M763*'Metric Summary'!$A$18</f>
        <v>0</v>
      </c>
      <c r="AE763" t="s">
        <v>2266</v>
      </c>
      <c r="AF763" t="s">
        <v>170</v>
      </c>
      <c r="AG763">
        <v>1</v>
      </c>
      <c r="AH763">
        <v>3</v>
      </c>
      <c r="AI763">
        <v>0</v>
      </c>
      <c r="AL763">
        <v>195</v>
      </c>
      <c r="AM763">
        <v>192</v>
      </c>
      <c r="AO763" s="18">
        <f>250+19*AH763+D763*(23+(AL763-AM763)+AM763*(1-IF(AN763&gt;0,AN763,'Metric Summary'!$AG$2)))</f>
        <v>409.8</v>
      </c>
      <c r="AP763">
        <f t="shared" si="136"/>
        <v>0</v>
      </c>
      <c r="AQ763">
        <f t="shared" si="137"/>
        <v>0</v>
      </c>
    </row>
    <row r="764" spans="1:43" x14ac:dyDescent="0.2">
      <c r="A764" s="1" t="s">
        <v>2211</v>
      </c>
      <c r="B764" s="1" t="s">
        <v>2212</v>
      </c>
      <c r="C764" t="s">
        <v>2235</v>
      </c>
      <c r="D764" s="27">
        <v>1</v>
      </c>
      <c r="E764" s="14" t="s">
        <v>2284</v>
      </c>
      <c r="F764" s="3">
        <f>'Metric Summary'!$C$27</f>
        <v>0</v>
      </c>
      <c r="G764" s="4">
        <f t="shared" si="132"/>
        <v>0</v>
      </c>
      <c r="H764" s="51">
        <f t="shared" si="133"/>
        <v>0</v>
      </c>
      <c r="I764" s="52">
        <f t="shared" si="134"/>
        <v>0</v>
      </c>
      <c r="J764" s="17">
        <f t="shared" si="135"/>
        <v>0</v>
      </c>
      <c r="K764" s="13">
        <f>J764*60*24*'Metric Summary'!$A$14</f>
        <v>0</v>
      </c>
      <c r="L764" s="52">
        <f>D764*F764*AJ764*AK764*'Metric Summary'!$A$15</f>
        <v>0</v>
      </c>
      <c r="M764" s="52">
        <f>D764*F764*AJ764*AK764*'Metric Summary'!$A$15*'Metric Summary'!$A$17</f>
        <v>0</v>
      </c>
      <c r="N764" s="13">
        <f>L764*24*'Metric Summary'!$A$16+M764*'Metric Summary'!$A$18</f>
        <v>0</v>
      </c>
      <c r="AE764" t="s">
        <v>2267</v>
      </c>
      <c r="AF764" t="s">
        <v>170</v>
      </c>
      <c r="AG764">
        <v>1</v>
      </c>
      <c r="AH764">
        <v>2</v>
      </c>
      <c r="AI764">
        <v>1</v>
      </c>
      <c r="AL764">
        <v>38</v>
      </c>
      <c r="AM764">
        <v>32</v>
      </c>
      <c r="AO764" s="18">
        <f>250+19*AH764+D764*(23+(AL764-AM764)+AM764*(1-IF(AN764&gt;0,AN764,'Metric Summary'!$AG$2)))</f>
        <v>329.8</v>
      </c>
      <c r="AP764">
        <f t="shared" si="136"/>
        <v>0</v>
      </c>
      <c r="AQ764">
        <f t="shared" si="137"/>
        <v>0</v>
      </c>
    </row>
    <row r="765" spans="1:43" x14ac:dyDescent="0.2">
      <c r="A765" s="1" t="s">
        <v>2211</v>
      </c>
      <c r="B765" s="1" t="s">
        <v>2212</v>
      </c>
      <c r="C765" t="s">
        <v>2236</v>
      </c>
      <c r="D765" s="27">
        <v>1</v>
      </c>
      <c r="E765" s="14" t="s">
        <v>2284</v>
      </c>
      <c r="F765" s="3">
        <f>'Metric Summary'!$C$27</f>
        <v>0</v>
      </c>
      <c r="G765" s="4">
        <f t="shared" si="132"/>
        <v>0</v>
      </c>
      <c r="H765" s="51">
        <f t="shared" si="133"/>
        <v>0</v>
      </c>
      <c r="I765" s="52">
        <f t="shared" si="134"/>
        <v>0</v>
      </c>
      <c r="J765" s="17">
        <f t="shared" si="135"/>
        <v>0</v>
      </c>
      <c r="K765" s="13">
        <f>J765*60*24*'Metric Summary'!$A$14</f>
        <v>0</v>
      </c>
      <c r="L765" s="52">
        <f>D765*F765*AJ765*AK765*'Metric Summary'!$A$15</f>
        <v>0</v>
      </c>
      <c r="M765" s="52">
        <f>D765*F765*AJ765*AK765*'Metric Summary'!$A$15*'Metric Summary'!$A$17</f>
        <v>0</v>
      </c>
      <c r="N765" s="13">
        <f>L765*24*'Metric Summary'!$A$16+M765*'Metric Summary'!$A$18</f>
        <v>0</v>
      </c>
      <c r="AE765" t="s">
        <v>2268</v>
      </c>
      <c r="AF765" t="s">
        <v>170</v>
      </c>
      <c r="AG765">
        <v>1</v>
      </c>
      <c r="AH765">
        <v>2</v>
      </c>
      <c r="AI765">
        <v>1</v>
      </c>
      <c r="AL765">
        <v>38</v>
      </c>
      <c r="AM765">
        <v>32</v>
      </c>
      <c r="AO765" s="18">
        <f>250+19*AH765+D765*(23+(AL765-AM765)+AM765*(1-IF(AN765&gt;0,AN765,'Metric Summary'!$AG$2)))</f>
        <v>329.8</v>
      </c>
      <c r="AP765">
        <f t="shared" si="136"/>
        <v>0</v>
      </c>
      <c r="AQ765">
        <f t="shared" si="137"/>
        <v>0</v>
      </c>
    </row>
    <row r="766" spans="1:43" x14ac:dyDescent="0.2">
      <c r="A766" s="1" t="s">
        <v>2211</v>
      </c>
      <c r="B766" s="1" t="s">
        <v>2212</v>
      </c>
      <c r="C766" t="s">
        <v>2237</v>
      </c>
      <c r="D766" s="27">
        <v>14</v>
      </c>
      <c r="E766" s="14" t="s">
        <v>2287</v>
      </c>
      <c r="F766" s="3">
        <f>'Metric Summary'!$C$27</f>
        <v>0</v>
      </c>
      <c r="G766" s="4">
        <f t="shared" si="132"/>
        <v>0</v>
      </c>
      <c r="H766" s="51">
        <f t="shared" si="133"/>
        <v>0</v>
      </c>
      <c r="I766" s="52">
        <f t="shared" si="134"/>
        <v>0</v>
      </c>
      <c r="J766" s="17">
        <f t="shared" si="135"/>
        <v>0</v>
      </c>
      <c r="K766" s="13">
        <f>J766*60*24*'Metric Summary'!$A$14</f>
        <v>0</v>
      </c>
      <c r="L766" s="52">
        <f>D766*F766*AJ766*AK766*'Metric Summary'!$A$15</f>
        <v>0</v>
      </c>
      <c r="M766" s="52">
        <f>D766*F766*AJ766*AK766*'Metric Summary'!$A$15*'Metric Summary'!$A$17</f>
        <v>0</v>
      </c>
      <c r="N766" s="13">
        <f>L766*24*'Metric Summary'!$A$16+M766*'Metric Summary'!$A$18</f>
        <v>0</v>
      </c>
      <c r="AE766" t="s">
        <v>2269</v>
      </c>
      <c r="AF766" t="s">
        <v>171</v>
      </c>
      <c r="AG766">
        <v>1</v>
      </c>
      <c r="AH766">
        <v>6</v>
      </c>
      <c r="AI766">
        <v>0</v>
      </c>
      <c r="AL766">
        <v>842</v>
      </c>
      <c r="AM766">
        <v>832</v>
      </c>
      <c r="AO766" s="18">
        <f>250+19*AH766+D766*(23+(AL766-AM766)+AM766*(1-IF(AN766&gt;0,AN766,'Metric Summary'!$AG$2)))</f>
        <v>5485.2</v>
      </c>
      <c r="AP766">
        <f t="shared" si="136"/>
        <v>0</v>
      </c>
      <c r="AQ766">
        <f t="shared" si="137"/>
        <v>0</v>
      </c>
    </row>
    <row r="767" spans="1:43" x14ac:dyDescent="0.2">
      <c r="A767" s="1" t="s">
        <v>2211</v>
      </c>
      <c r="B767" s="1" t="s">
        <v>2212</v>
      </c>
      <c r="C767" t="s">
        <v>2238</v>
      </c>
      <c r="D767" s="27">
        <v>1</v>
      </c>
      <c r="E767" s="14" t="s">
        <v>2288</v>
      </c>
      <c r="F767" s="3">
        <f>'Metric Summary'!$C$27</f>
        <v>0</v>
      </c>
      <c r="G767" s="4">
        <f t="shared" si="132"/>
        <v>0</v>
      </c>
      <c r="H767" s="51">
        <f t="shared" si="133"/>
        <v>0</v>
      </c>
      <c r="I767" s="52">
        <f t="shared" si="134"/>
        <v>0</v>
      </c>
      <c r="J767" s="17">
        <f t="shared" si="135"/>
        <v>0</v>
      </c>
      <c r="K767" s="13">
        <f>J767*60*24*'Metric Summary'!$A$14</f>
        <v>0</v>
      </c>
      <c r="L767" s="52">
        <f>D767*F767*AJ767*AK767*'Metric Summary'!$A$15</f>
        <v>0</v>
      </c>
      <c r="M767" s="52">
        <f>D767*F767*AJ767*AK767*'Metric Summary'!$A$15*'Metric Summary'!$A$17</f>
        <v>0</v>
      </c>
      <c r="N767" s="13">
        <f>L767*24*'Metric Summary'!$A$16+M767*'Metric Summary'!$A$18</f>
        <v>0</v>
      </c>
      <c r="AE767" t="s">
        <v>2270</v>
      </c>
      <c r="AF767" t="s">
        <v>171</v>
      </c>
      <c r="AG767">
        <v>1</v>
      </c>
      <c r="AH767">
        <v>16</v>
      </c>
      <c r="AI767">
        <v>13</v>
      </c>
      <c r="AL767">
        <v>328</v>
      </c>
      <c r="AM767">
        <v>232</v>
      </c>
      <c r="AO767" s="18">
        <f>250+19*AH767+D767*(23+(AL767-AM767)+AM767*(1-IF(AN767&gt;0,AN767,'Metric Summary'!$AG$2)))</f>
        <v>765.8</v>
      </c>
      <c r="AP767">
        <f t="shared" si="136"/>
        <v>0</v>
      </c>
      <c r="AQ767">
        <f t="shared" si="137"/>
        <v>0</v>
      </c>
    </row>
    <row r="768" spans="1:43" x14ac:dyDescent="0.2">
      <c r="A768" s="1" t="s">
        <v>2211</v>
      </c>
      <c r="B768" s="1" t="s">
        <v>2212</v>
      </c>
      <c r="C768" t="s">
        <v>2239</v>
      </c>
      <c r="D768" s="27">
        <v>0</v>
      </c>
      <c r="E768" s="14" t="s">
        <v>2289</v>
      </c>
      <c r="F768" s="3">
        <f>'Metric Summary'!$C$27</f>
        <v>0</v>
      </c>
      <c r="G768" s="4">
        <f t="shared" si="132"/>
        <v>0</v>
      </c>
      <c r="H768" s="51">
        <f t="shared" si="133"/>
        <v>0</v>
      </c>
      <c r="I768" s="52">
        <f t="shared" si="134"/>
        <v>0</v>
      </c>
      <c r="J768" s="17">
        <f t="shared" si="135"/>
        <v>0</v>
      </c>
      <c r="K768" s="13">
        <f>J768*60*24*'Metric Summary'!$A$14</f>
        <v>0</v>
      </c>
      <c r="L768" s="52">
        <f>D768*F768*AJ768*AK768*'Metric Summary'!$A$15</f>
        <v>0</v>
      </c>
      <c r="M768" s="52">
        <f>D768*F768*AJ768*AK768*'Metric Summary'!$A$15*'Metric Summary'!$A$17</f>
        <v>0</v>
      </c>
      <c r="N768" s="13">
        <f>L768*24*'Metric Summary'!$A$16+M768*'Metric Summary'!$A$18</f>
        <v>0</v>
      </c>
      <c r="AE768" t="s">
        <v>2271</v>
      </c>
      <c r="AF768" t="s">
        <v>171</v>
      </c>
      <c r="AG768">
        <v>1</v>
      </c>
      <c r="AH768">
        <v>6</v>
      </c>
      <c r="AI768">
        <v>0</v>
      </c>
      <c r="AL768">
        <v>554</v>
      </c>
      <c r="AM768">
        <v>532</v>
      </c>
      <c r="AO768" s="18">
        <f>250+19*AH768+D768*(23+(AL768-AM768)+AM768*(1-IF(AN768&gt;0,AN768,'Metric Summary'!$AG$2)))</f>
        <v>364</v>
      </c>
      <c r="AP768">
        <f t="shared" si="136"/>
        <v>0</v>
      </c>
      <c r="AQ768">
        <f t="shared" si="137"/>
        <v>0</v>
      </c>
    </row>
    <row r="769" spans="1:43" x14ac:dyDescent="0.2">
      <c r="A769" s="1" t="s">
        <v>2211</v>
      </c>
      <c r="B769" s="1" t="s">
        <v>2212</v>
      </c>
      <c r="C769" t="s">
        <v>2240</v>
      </c>
      <c r="D769" s="27">
        <v>1</v>
      </c>
      <c r="E769" s="14" t="s">
        <v>2288</v>
      </c>
      <c r="F769" s="3">
        <f>'Metric Summary'!$C$27</f>
        <v>0</v>
      </c>
      <c r="G769" s="4">
        <f t="shared" si="132"/>
        <v>0</v>
      </c>
      <c r="H769" s="51">
        <f t="shared" si="133"/>
        <v>0</v>
      </c>
      <c r="I769" s="52">
        <f t="shared" si="134"/>
        <v>0</v>
      </c>
      <c r="J769" s="17">
        <f t="shared" si="135"/>
        <v>0</v>
      </c>
      <c r="K769" s="13">
        <f>J769*60*24*'Metric Summary'!$A$14</f>
        <v>0</v>
      </c>
      <c r="L769" s="52">
        <f>D769*F769*AJ769*AK769*'Metric Summary'!$A$15</f>
        <v>0</v>
      </c>
      <c r="M769" s="52">
        <f>D769*F769*AJ769*AK769*'Metric Summary'!$A$15*'Metric Summary'!$A$17</f>
        <v>0</v>
      </c>
      <c r="N769" s="13">
        <f>L769*24*'Metric Summary'!$A$16+M769*'Metric Summary'!$A$18</f>
        <v>0</v>
      </c>
      <c r="AE769" t="s">
        <v>2272</v>
      </c>
      <c r="AF769" t="s">
        <v>171</v>
      </c>
      <c r="AG769">
        <v>1</v>
      </c>
      <c r="AH769">
        <v>30</v>
      </c>
      <c r="AI769">
        <v>11</v>
      </c>
      <c r="AL769">
        <v>3778</v>
      </c>
      <c r="AM769">
        <v>3632</v>
      </c>
      <c r="AO769" s="18">
        <f>250+19*AH769+D769*(23+(AL769-AM769)+AM769*(1-IF(AN769&gt;0,AN769,'Metric Summary'!$AG$2)))</f>
        <v>2441.8000000000002</v>
      </c>
      <c r="AP769">
        <f t="shared" si="136"/>
        <v>0</v>
      </c>
      <c r="AQ769">
        <f t="shared" si="137"/>
        <v>0</v>
      </c>
    </row>
    <row r="770" spans="1:43" x14ac:dyDescent="0.2">
      <c r="A770" s="1" t="s">
        <v>2211</v>
      </c>
      <c r="B770" s="1" t="s">
        <v>2212</v>
      </c>
      <c r="C770" t="s">
        <v>2241</v>
      </c>
      <c r="D770" s="27">
        <v>1</v>
      </c>
      <c r="E770" s="14" t="s">
        <v>2288</v>
      </c>
      <c r="F770" s="3">
        <f>'Metric Summary'!$C$27</f>
        <v>0</v>
      </c>
      <c r="G770" s="4">
        <f t="shared" si="132"/>
        <v>0</v>
      </c>
      <c r="H770" s="51">
        <f t="shared" si="133"/>
        <v>0</v>
      </c>
      <c r="I770" s="52">
        <f t="shared" si="134"/>
        <v>0</v>
      </c>
      <c r="J770" s="17">
        <f t="shared" si="135"/>
        <v>0</v>
      </c>
      <c r="K770" s="13">
        <f>J770*60*24*'Metric Summary'!$A$14</f>
        <v>0</v>
      </c>
      <c r="L770" s="52">
        <f>D770*F770*AJ770*AK770*'Metric Summary'!$A$15</f>
        <v>0</v>
      </c>
      <c r="M770" s="52">
        <f>D770*F770*AJ770*AK770*'Metric Summary'!$A$15*'Metric Summary'!$A$17</f>
        <v>0</v>
      </c>
      <c r="N770" s="13">
        <f>L770*24*'Metric Summary'!$A$16+M770*'Metric Summary'!$A$18</f>
        <v>0</v>
      </c>
      <c r="AE770" t="s">
        <v>2273</v>
      </c>
      <c r="AF770" t="s">
        <v>171</v>
      </c>
      <c r="AG770">
        <v>1</v>
      </c>
      <c r="AH770">
        <v>9</v>
      </c>
      <c r="AI770">
        <v>6</v>
      </c>
      <c r="AL770">
        <v>281</v>
      </c>
      <c r="AM770">
        <v>232</v>
      </c>
      <c r="AO770" s="18">
        <f>250+19*AH770+D770*(23+(AL770-AM770)+AM770*(1-IF(AN770&gt;0,AN770,'Metric Summary'!$AG$2)))</f>
        <v>585.79999999999995</v>
      </c>
      <c r="AP770">
        <f t="shared" si="136"/>
        <v>0</v>
      </c>
      <c r="AQ770">
        <f t="shared" si="137"/>
        <v>0</v>
      </c>
    </row>
    <row r="771" spans="1:43" x14ac:dyDescent="0.2">
      <c r="A771" s="1" t="s">
        <v>2211</v>
      </c>
      <c r="B771" s="1" t="s">
        <v>2212</v>
      </c>
      <c r="C771" t="s">
        <v>2242</v>
      </c>
      <c r="D771" s="27"/>
      <c r="E771" s="14"/>
      <c r="F771" s="3">
        <f>'Metric Summary'!$C$27</f>
        <v>0</v>
      </c>
      <c r="G771" s="4">
        <f t="shared" si="132"/>
        <v>0</v>
      </c>
      <c r="H771" s="51">
        <f t="shared" si="133"/>
        <v>0</v>
      </c>
      <c r="I771" s="52">
        <f t="shared" si="134"/>
        <v>0</v>
      </c>
      <c r="J771" s="17">
        <f t="shared" si="135"/>
        <v>0</v>
      </c>
      <c r="K771" s="13">
        <f>J771*60*24*'Metric Summary'!$A$14</f>
        <v>0</v>
      </c>
      <c r="L771" s="52">
        <f>D771*F771*AJ771*AK771*'Metric Summary'!$A$15</f>
        <v>0</v>
      </c>
      <c r="M771" s="52">
        <f>D771*F771*AJ771*AK771*'Metric Summary'!$A$15*'Metric Summary'!$A$17</f>
        <v>0</v>
      </c>
      <c r="N771" s="13">
        <f>L771*24*'Metric Summary'!$A$16+M771*'Metric Summary'!$A$18</f>
        <v>0</v>
      </c>
      <c r="AE771" t="s">
        <v>2274</v>
      </c>
      <c r="AF771" t="s">
        <v>171</v>
      </c>
      <c r="AG771">
        <v>1</v>
      </c>
      <c r="AH771">
        <v>9</v>
      </c>
      <c r="AI771">
        <v>2</v>
      </c>
      <c r="AL771">
        <v>1249</v>
      </c>
      <c r="AM771">
        <v>1232</v>
      </c>
      <c r="AO771" s="18">
        <f>250+19*AH771+D771*(23+(AL771-AM771)+AM771*(1-IF(AN771&gt;0,AN771,'Metric Summary'!$AG$2)))</f>
        <v>421</v>
      </c>
      <c r="AP771">
        <f t="shared" si="136"/>
        <v>0</v>
      </c>
      <c r="AQ771">
        <f t="shared" si="137"/>
        <v>0</v>
      </c>
    </row>
    <row r="772" spans="1:43" x14ac:dyDescent="0.2">
      <c r="A772" s="1" t="s">
        <v>2211</v>
      </c>
      <c r="B772" s="1" t="s">
        <v>2212</v>
      </c>
      <c r="C772" t="s">
        <v>2243</v>
      </c>
      <c r="D772" s="27">
        <v>1</v>
      </c>
      <c r="E772" s="14" t="s">
        <v>2284</v>
      </c>
      <c r="F772" s="3">
        <f>'Metric Summary'!$C$27</f>
        <v>0</v>
      </c>
      <c r="G772" s="4">
        <f t="shared" si="132"/>
        <v>0</v>
      </c>
      <c r="H772" s="51">
        <f t="shared" si="133"/>
        <v>0</v>
      </c>
      <c r="I772" s="52">
        <f t="shared" si="134"/>
        <v>0</v>
      </c>
      <c r="J772" s="17">
        <f t="shared" si="135"/>
        <v>0</v>
      </c>
      <c r="K772" s="13">
        <f>J772*60*24*'Metric Summary'!$A$14</f>
        <v>0</v>
      </c>
      <c r="L772" s="52">
        <f>D772*F772*AJ772*AK772*'Metric Summary'!$A$15</f>
        <v>0</v>
      </c>
      <c r="M772" s="52">
        <f>D772*F772*AJ772*AK772*'Metric Summary'!$A$15*'Metric Summary'!$A$17</f>
        <v>0</v>
      </c>
      <c r="N772" s="13">
        <f>L772*24*'Metric Summary'!$A$16+M772*'Metric Summary'!$A$18</f>
        <v>0</v>
      </c>
      <c r="AE772" t="s">
        <v>2275</v>
      </c>
      <c r="AF772" t="s">
        <v>171</v>
      </c>
      <c r="AG772">
        <v>1</v>
      </c>
      <c r="AH772">
        <v>7</v>
      </c>
      <c r="AI772">
        <v>0</v>
      </c>
      <c r="AL772">
        <v>655</v>
      </c>
      <c r="AM772">
        <v>632</v>
      </c>
      <c r="AO772" s="18">
        <f>250+19*AH772+D772*(23+(AL772-AM772)+AM772*(1-IF(AN772&gt;0,AN772,'Metric Summary'!$AG$2)))</f>
        <v>681.8</v>
      </c>
      <c r="AP772">
        <f t="shared" si="136"/>
        <v>0</v>
      </c>
      <c r="AQ772">
        <f t="shared" si="137"/>
        <v>0</v>
      </c>
    </row>
    <row r="773" spans="1:43" x14ac:dyDescent="0.2">
      <c r="A773" s="1" t="s">
        <v>2211</v>
      </c>
      <c r="B773" s="1" t="s">
        <v>2212</v>
      </c>
      <c r="C773" t="s">
        <v>2244</v>
      </c>
      <c r="D773" s="27">
        <v>1</v>
      </c>
      <c r="E773" s="14" t="s">
        <v>2284</v>
      </c>
      <c r="F773" s="3">
        <f>'Metric Summary'!$C$27</f>
        <v>0</v>
      </c>
      <c r="G773" s="4">
        <f t="shared" si="132"/>
        <v>0</v>
      </c>
      <c r="H773" s="51">
        <f t="shared" si="133"/>
        <v>0</v>
      </c>
      <c r="I773" s="52">
        <f t="shared" si="134"/>
        <v>0</v>
      </c>
      <c r="J773" s="17">
        <f t="shared" si="135"/>
        <v>0</v>
      </c>
      <c r="K773" s="13">
        <f>J773*60*24*'Metric Summary'!$A$14</f>
        <v>0</v>
      </c>
      <c r="L773" s="52">
        <f>D773*F773*AJ773*AK773*'Metric Summary'!$A$15</f>
        <v>0</v>
      </c>
      <c r="M773" s="52">
        <f>D773*F773*AJ773*AK773*'Metric Summary'!$A$15*'Metric Summary'!$A$17</f>
        <v>0</v>
      </c>
      <c r="N773" s="13">
        <f>L773*24*'Metric Summary'!$A$16+M773*'Metric Summary'!$A$18</f>
        <v>0</v>
      </c>
      <c r="AE773" t="s">
        <v>2276</v>
      </c>
      <c r="AF773" t="s">
        <v>170</v>
      </c>
      <c r="AG773">
        <v>8</v>
      </c>
      <c r="AH773">
        <v>2</v>
      </c>
      <c r="AI773">
        <v>0</v>
      </c>
      <c r="AL773">
        <v>38</v>
      </c>
      <c r="AM773">
        <v>32</v>
      </c>
      <c r="AO773" s="18">
        <f>250+19*AH773+D773*(23+(AL773-AM773)+AM773*(1-IF(AN773&gt;0,AN773,'Metric Summary'!$AG$2)))</f>
        <v>329.8</v>
      </c>
      <c r="AP773">
        <f t="shared" si="136"/>
        <v>0</v>
      </c>
      <c r="AQ773">
        <f t="shared" si="137"/>
        <v>0</v>
      </c>
    </row>
    <row r="774" spans="1:43" x14ac:dyDescent="0.2">
      <c r="A774" t="s">
        <v>521</v>
      </c>
      <c r="B774" s="1" t="s">
        <v>514</v>
      </c>
      <c r="C774" t="s">
        <v>745</v>
      </c>
      <c r="D774" s="71">
        <v>21</v>
      </c>
      <c r="E774" s="6" t="s">
        <v>813</v>
      </c>
      <c r="F774" s="3">
        <f>'Metric Summary'!$C$62</f>
        <v>0</v>
      </c>
      <c r="G774" s="4">
        <f t="shared" si="120"/>
        <v>0</v>
      </c>
      <c r="H774" s="51">
        <f t="shared" si="121"/>
        <v>0</v>
      </c>
      <c r="I774" s="52">
        <f t="shared" si="122"/>
        <v>0</v>
      </c>
      <c r="J774" s="17">
        <f t="shared" si="123"/>
        <v>0</v>
      </c>
      <c r="K774" s="13">
        <f>J774*60*24*'Metric Summary'!$A$14</f>
        <v>0</v>
      </c>
      <c r="L774" s="52">
        <f>D774*F774*AJ774*AK774*'Metric Summary'!$A$15</f>
        <v>0</v>
      </c>
      <c r="M774" s="52">
        <f>D774*F774*AJ774*AK774*'Metric Summary'!$A$15*'Metric Summary'!$A$17</f>
        <v>0</v>
      </c>
      <c r="N774" s="13">
        <f>L774*24*'Metric Summary'!$A$16+M774*'Metric Summary'!$A$18</f>
        <v>0</v>
      </c>
      <c r="AE774" t="s">
        <v>780</v>
      </c>
      <c r="AF774" t="s">
        <v>171</v>
      </c>
      <c r="AG774">
        <v>8</v>
      </c>
      <c r="AH774">
        <v>14</v>
      </c>
      <c r="AI774">
        <v>3</v>
      </c>
      <c r="AJ774">
        <v>1</v>
      </c>
      <c r="AK774">
        <v>1</v>
      </c>
      <c r="AL774">
        <v>676</v>
      </c>
      <c r="AM774">
        <v>614</v>
      </c>
      <c r="AO774" s="18">
        <f>250+19*AH774+D774*(23+(AL774-AM774)+AM774*(1-IF(AN774&gt;0,AN774,'Metric Summary'!$AG$2)))</f>
        <v>7458.6</v>
      </c>
      <c r="AP774">
        <f t="shared" si="124"/>
        <v>0</v>
      </c>
      <c r="AQ774">
        <f t="shared" si="125"/>
        <v>0</v>
      </c>
    </row>
    <row r="775" spans="1:43" x14ac:dyDescent="0.2">
      <c r="A775" t="s">
        <v>521</v>
      </c>
      <c r="B775" s="1" t="s">
        <v>514</v>
      </c>
      <c r="C775" t="s">
        <v>746</v>
      </c>
      <c r="D775" s="71">
        <v>6</v>
      </c>
      <c r="E775" s="6" t="s">
        <v>814</v>
      </c>
      <c r="F775" s="3">
        <f>'Metric Summary'!$C$62</f>
        <v>0</v>
      </c>
      <c r="G775" s="4">
        <f t="shared" si="120"/>
        <v>0</v>
      </c>
      <c r="H775" s="51">
        <f t="shared" si="121"/>
        <v>0</v>
      </c>
      <c r="I775" s="52">
        <f t="shared" si="122"/>
        <v>0</v>
      </c>
      <c r="J775" s="17">
        <f t="shared" si="123"/>
        <v>0</v>
      </c>
      <c r="K775" s="13">
        <f>J775*60*24*'Metric Summary'!$A$14</f>
        <v>0</v>
      </c>
      <c r="L775" s="52">
        <f>D775*F775*AJ775*AK775*'Metric Summary'!$A$15</f>
        <v>0</v>
      </c>
      <c r="M775" s="52">
        <f>D775*F775*AJ775*AK775*'Metric Summary'!$A$15*'Metric Summary'!$A$17</f>
        <v>0</v>
      </c>
      <c r="N775" s="13">
        <f>L775*24*'Metric Summary'!$A$16+M775*'Metric Summary'!$A$18</f>
        <v>0</v>
      </c>
      <c r="AE775" t="s">
        <v>781</v>
      </c>
      <c r="AF775" t="s">
        <v>171</v>
      </c>
      <c r="AG775">
        <v>8</v>
      </c>
      <c r="AH775">
        <v>10</v>
      </c>
      <c r="AI775">
        <v>4</v>
      </c>
      <c r="AJ775">
        <v>4</v>
      </c>
      <c r="AK775">
        <v>1</v>
      </c>
      <c r="AL775">
        <v>458</v>
      </c>
      <c r="AM775">
        <v>432</v>
      </c>
      <c r="AO775" s="18">
        <f>250+19*AH775+D775*(23+(AL775-AM775)+AM775*(1-IF(AN775&gt;0,AN775,'Metric Summary'!$AG$2)))</f>
        <v>1770.8000000000002</v>
      </c>
      <c r="AP775">
        <f t="shared" si="124"/>
        <v>0</v>
      </c>
      <c r="AQ775">
        <f t="shared" si="125"/>
        <v>0</v>
      </c>
    </row>
    <row r="776" spans="1:43" x14ac:dyDescent="0.2">
      <c r="A776" t="s">
        <v>521</v>
      </c>
      <c r="B776" s="1" t="s">
        <v>514</v>
      </c>
      <c r="C776" t="s">
        <v>747</v>
      </c>
      <c r="D776" s="3">
        <f>'Metric Summary'!D$62</f>
        <v>80</v>
      </c>
      <c r="E776" s="6" t="s">
        <v>815</v>
      </c>
      <c r="F776" s="3">
        <f>'Metric Summary'!$C$62</f>
        <v>0</v>
      </c>
      <c r="G776" s="4">
        <f t="shared" si="120"/>
        <v>0</v>
      </c>
      <c r="H776" s="51">
        <f t="shared" si="121"/>
        <v>0</v>
      </c>
      <c r="I776" s="52">
        <f t="shared" si="122"/>
        <v>0</v>
      </c>
      <c r="J776" s="17">
        <f t="shared" si="123"/>
        <v>0</v>
      </c>
      <c r="K776" s="13">
        <f>J776*60*24*'Metric Summary'!$A$14</f>
        <v>0</v>
      </c>
      <c r="L776" s="52">
        <f>D776*F776*AJ776*AK776*'Metric Summary'!$A$15</f>
        <v>0</v>
      </c>
      <c r="M776" s="52">
        <f>D776*F776*AJ776*AK776*'Metric Summary'!$A$15*'Metric Summary'!$A$17</f>
        <v>0</v>
      </c>
      <c r="N776" s="13">
        <f>L776*24*'Metric Summary'!$A$16+M776*'Metric Summary'!$A$18</f>
        <v>0</v>
      </c>
      <c r="AE776" t="s">
        <v>782</v>
      </c>
      <c r="AF776" t="s">
        <v>171</v>
      </c>
      <c r="AG776">
        <v>5</v>
      </c>
      <c r="AH776">
        <v>10</v>
      </c>
      <c r="AI776">
        <v>2</v>
      </c>
      <c r="AL776">
        <v>600</v>
      </c>
      <c r="AM776">
        <v>582</v>
      </c>
      <c r="AO776" s="18">
        <f>250+19*AH776+D776*(23+(AL776-AM776)+AM776*(1-IF(AN776&gt;0,AN776,'Metric Summary'!$AG$2)))</f>
        <v>22344</v>
      </c>
      <c r="AP776">
        <f t="shared" si="124"/>
        <v>0</v>
      </c>
      <c r="AQ776">
        <f t="shared" si="125"/>
        <v>0</v>
      </c>
    </row>
    <row r="777" spans="1:43" x14ac:dyDescent="0.2">
      <c r="A777" t="s">
        <v>521</v>
      </c>
      <c r="B777" s="1" t="s">
        <v>514</v>
      </c>
      <c r="C777" t="s">
        <v>748</v>
      </c>
      <c r="D777" s="71">
        <v>1</v>
      </c>
      <c r="E777" s="6" t="s">
        <v>816</v>
      </c>
      <c r="F777" s="3">
        <f>'Metric Summary'!$C$62</f>
        <v>0</v>
      </c>
      <c r="G777" s="4">
        <f t="shared" si="120"/>
        <v>0</v>
      </c>
      <c r="H777" s="51">
        <f t="shared" si="121"/>
        <v>0</v>
      </c>
      <c r="I777" s="52">
        <f t="shared" si="122"/>
        <v>0</v>
      </c>
      <c r="J777" s="17">
        <f t="shared" si="123"/>
        <v>0</v>
      </c>
      <c r="K777" s="13">
        <f>J777*60*24*'Metric Summary'!$A$14</f>
        <v>0</v>
      </c>
      <c r="L777" s="52">
        <f>D777*F777*AJ777*AK777*'Metric Summary'!$A$15</f>
        <v>0</v>
      </c>
      <c r="M777" s="52">
        <f>D777*F777*AJ777*AK777*'Metric Summary'!$A$15*'Metric Summary'!$A$17</f>
        <v>0</v>
      </c>
      <c r="N777" s="13">
        <f>L777*24*'Metric Summary'!$A$16+M777*'Metric Summary'!$A$18</f>
        <v>0</v>
      </c>
      <c r="AE777" t="s">
        <v>783</v>
      </c>
      <c r="AF777" t="s">
        <v>171</v>
      </c>
      <c r="AG777">
        <v>8</v>
      </c>
      <c r="AH777">
        <v>21</v>
      </c>
      <c r="AI777">
        <v>12</v>
      </c>
      <c r="AL777">
        <v>635</v>
      </c>
      <c r="AM777">
        <v>482</v>
      </c>
      <c r="AO777" s="18">
        <f>250+19*AH777+D777*(23+(AL777-AM777)+AM777*(1-IF(AN777&gt;0,AN777,'Metric Summary'!$AG$2)))</f>
        <v>1017.8</v>
      </c>
      <c r="AP777">
        <f t="shared" si="124"/>
        <v>0</v>
      </c>
      <c r="AQ777">
        <f t="shared" si="125"/>
        <v>0</v>
      </c>
    </row>
    <row r="778" spans="1:43" x14ac:dyDescent="0.2">
      <c r="A778" t="s">
        <v>521</v>
      </c>
      <c r="B778" s="1" t="s">
        <v>514</v>
      </c>
      <c r="C778" t="s">
        <v>749</v>
      </c>
      <c r="D778" s="71">
        <v>1</v>
      </c>
      <c r="E778" s="6" t="s">
        <v>817</v>
      </c>
      <c r="F778" s="3">
        <f>'Metric Summary'!$C$62</f>
        <v>0</v>
      </c>
      <c r="G778" s="4">
        <f t="shared" si="120"/>
        <v>0</v>
      </c>
      <c r="H778" s="51">
        <f t="shared" si="121"/>
        <v>0</v>
      </c>
      <c r="I778" s="52">
        <f t="shared" si="122"/>
        <v>0</v>
      </c>
      <c r="J778" s="17">
        <f t="shared" si="123"/>
        <v>0</v>
      </c>
      <c r="K778" s="13">
        <f>J778*60*24*'Metric Summary'!$A$14</f>
        <v>0</v>
      </c>
      <c r="L778" s="52">
        <f>D778*F778*AJ778*AK778*'Metric Summary'!$A$15</f>
        <v>0</v>
      </c>
      <c r="M778" s="52">
        <f>D778*F778*AJ778*AK778*'Metric Summary'!$A$15*'Metric Summary'!$A$17</f>
        <v>0</v>
      </c>
      <c r="N778" s="13">
        <f>L778*24*'Metric Summary'!$A$16+M778*'Metric Summary'!$A$18</f>
        <v>0</v>
      </c>
      <c r="AE778" t="s">
        <v>784</v>
      </c>
      <c r="AF778" t="s">
        <v>171</v>
      </c>
      <c r="AG778">
        <v>8</v>
      </c>
      <c r="AH778">
        <v>13</v>
      </c>
      <c r="AI778">
        <v>9</v>
      </c>
      <c r="AJ778">
        <v>3</v>
      </c>
      <c r="AK778">
        <v>1</v>
      </c>
      <c r="AL778">
        <v>367</v>
      </c>
      <c r="AM778">
        <v>282</v>
      </c>
      <c r="AO778" s="18">
        <f>250+19*AH778+D778*(23+(AL778-AM778)+AM778*(1-IF(AN778&gt;0,AN778,'Metric Summary'!$AG$2)))</f>
        <v>717.8</v>
      </c>
      <c r="AP778">
        <f t="shared" si="124"/>
        <v>0</v>
      </c>
      <c r="AQ778">
        <f t="shared" si="125"/>
        <v>0</v>
      </c>
    </row>
    <row r="779" spans="1:43" x14ac:dyDescent="0.2">
      <c r="A779" t="s">
        <v>521</v>
      </c>
      <c r="B779" s="1" t="s">
        <v>514</v>
      </c>
      <c r="C779" t="s">
        <v>750</v>
      </c>
      <c r="D779" s="71">
        <v>21</v>
      </c>
      <c r="E779" s="6" t="s">
        <v>818</v>
      </c>
      <c r="F779" s="3">
        <f>'Metric Summary'!$C$62</f>
        <v>0</v>
      </c>
      <c r="G779" s="4">
        <f t="shared" ref="G779:G841" si="144">IF(F779&gt;0,D779*(AO779)/(AG779*60),0)</f>
        <v>0</v>
      </c>
      <c r="H779" s="51">
        <f t="shared" ref="H779:H841" si="145">IF(F779&gt;0,D779/AG779,0)</f>
        <v>0</v>
      </c>
      <c r="I779" s="52">
        <f t="shared" ref="I779:I841" si="146">F779*D779/AG779</f>
        <v>0</v>
      </c>
      <c r="J779" s="17">
        <f t="shared" ref="J779:J841" si="147">I779*AI779</f>
        <v>0</v>
      </c>
      <c r="K779" s="13">
        <f>J779*60*24*'Metric Summary'!$A$14</f>
        <v>0</v>
      </c>
      <c r="L779" s="52">
        <f>D779*F779*AJ779*AK779*'Metric Summary'!$A$15</f>
        <v>0</v>
      </c>
      <c r="M779" s="52">
        <f>D779*F779*AJ779*AK779*'Metric Summary'!$A$15*'Metric Summary'!$A$17</f>
        <v>0</v>
      </c>
      <c r="N779" s="13">
        <f>L779*24*'Metric Summary'!$A$16+M779*'Metric Summary'!$A$18</f>
        <v>0</v>
      </c>
      <c r="AE779" t="s">
        <v>785</v>
      </c>
      <c r="AF779" t="s">
        <v>171</v>
      </c>
      <c r="AG779">
        <v>5</v>
      </c>
      <c r="AH779">
        <v>18</v>
      </c>
      <c r="AI779">
        <v>9</v>
      </c>
      <c r="AJ779">
        <v>3</v>
      </c>
      <c r="AK779">
        <v>1</v>
      </c>
      <c r="AL779">
        <v>578</v>
      </c>
      <c r="AM779">
        <v>464</v>
      </c>
      <c r="AO779" s="18">
        <f>250+19*AH779+D779*(23+(AL779-AM779)+AM779*(1-IF(AN779&gt;0,AN779,'Metric Summary'!$AG$2)))</f>
        <v>7366.6</v>
      </c>
      <c r="AP779">
        <f t="shared" ref="AP779:AP841" si="148">F779*AI779*IF(D779&gt;0,1,0)</f>
        <v>0</v>
      </c>
      <c r="AQ779">
        <f t="shared" ref="AQ779:AQ841" si="149">F779*AI779*D779</f>
        <v>0</v>
      </c>
    </row>
    <row r="780" spans="1:43" x14ac:dyDescent="0.2">
      <c r="A780" t="s">
        <v>521</v>
      </c>
      <c r="B780" s="1" t="s">
        <v>514</v>
      </c>
      <c r="C780" t="s">
        <v>751</v>
      </c>
      <c r="D780" s="15">
        <v>1</v>
      </c>
      <c r="E780" s="6" t="str">
        <f t="shared" ref="E780:E784" si="150">IF(AF780="S","Always one row per interval","")</f>
        <v/>
      </c>
      <c r="F780" s="3">
        <f>'Metric Summary'!$C$62</f>
        <v>0</v>
      </c>
      <c r="G780" s="4">
        <f t="shared" si="144"/>
        <v>0</v>
      </c>
      <c r="H780" s="51">
        <f t="shared" si="145"/>
        <v>0</v>
      </c>
      <c r="I780" s="52">
        <f t="shared" si="146"/>
        <v>0</v>
      </c>
      <c r="J780" s="17">
        <f t="shared" si="147"/>
        <v>0</v>
      </c>
      <c r="K780" s="13">
        <f>J780*60*24*'Metric Summary'!$A$14</f>
        <v>0</v>
      </c>
      <c r="L780" s="52">
        <f>D780*F780*AJ780*AK780*'Metric Summary'!$A$15</f>
        <v>0</v>
      </c>
      <c r="M780" s="52">
        <f>D780*F780*AJ780*AK780*'Metric Summary'!$A$15*'Metric Summary'!$A$17</f>
        <v>0</v>
      </c>
      <c r="N780" s="13">
        <f>L780*24*'Metric Summary'!$A$16+M780*'Metric Summary'!$A$18</f>
        <v>0</v>
      </c>
      <c r="AE780" t="s">
        <v>786</v>
      </c>
      <c r="AF780" t="s">
        <v>171</v>
      </c>
      <c r="AG780">
        <v>8</v>
      </c>
      <c r="AH780">
        <v>10</v>
      </c>
      <c r="AI780">
        <v>0</v>
      </c>
      <c r="AL780">
        <v>1194</v>
      </c>
      <c r="AM780">
        <v>1180</v>
      </c>
      <c r="AO780" s="18">
        <f>250+19*AH780+D780*(23+(AL780-AM780)+AM780*(1-IF(AN780&gt;0,AN780,'Metric Summary'!$AG$2)))</f>
        <v>949</v>
      </c>
      <c r="AP780">
        <f t="shared" si="148"/>
        <v>0</v>
      </c>
      <c r="AQ780">
        <f t="shared" si="149"/>
        <v>0</v>
      </c>
    </row>
    <row r="781" spans="1:43" x14ac:dyDescent="0.2">
      <c r="A781" t="s">
        <v>521</v>
      </c>
      <c r="B781" s="1" t="s">
        <v>514</v>
      </c>
      <c r="C781" t="s">
        <v>752</v>
      </c>
      <c r="D781" s="15">
        <v>1</v>
      </c>
      <c r="E781" s="6" t="str">
        <f t="shared" si="150"/>
        <v/>
      </c>
      <c r="F781" s="3">
        <f>'Metric Summary'!$C$62</f>
        <v>0</v>
      </c>
      <c r="G781" s="4">
        <f t="shared" si="144"/>
        <v>0</v>
      </c>
      <c r="H781" s="51">
        <f t="shared" si="145"/>
        <v>0</v>
      </c>
      <c r="I781" s="52">
        <f t="shared" si="146"/>
        <v>0</v>
      </c>
      <c r="J781" s="17">
        <f t="shared" si="147"/>
        <v>0</v>
      </c>
      <c r="K781" s="13">
        <f>J781*60*24*'Metric Summary'!$A$14</f>
        <v>0</v>
      </c>
      <c r="L781" s="52">
        <f>D781*F781*AJ781*AK781*'Metric Summary'!$A$15</f>
        <v>0</v>
      </c>
      <c r="M781" s="52">
        <f>D781*F781*AJ781*AK781*'Metric Summary'!$A$15*'Metric Summary'!$A$17</f>
        <v>0</v>
      </c>
      <c r="N781" s="13">
        <f>L781*24*'Metric Summary'!$A$16+M781*'Metric Summary'!$A$18</f>
        <v>0</v>
      </c>
      <c r="AE781" t="s">
        <v>787</v>
      </c>
      <c r="AF781" t="s">
        <v>171</v>
      </c>
      <c r="AG781">
        <v>8</v>
      </c>
      <c r="AH781">
        <v>8</v>
      </c>
      <c r="AI781">
        <v>1</v>
      </c>
      <c r="AL781">
        <v>368</v>
      </c>
      <c r="AM781">
        <v>332</v>
      </c>
      <c r="AO781" s="18">
        <f>250+19*AH781+D781*(23+(AL781-AM781)+AM781*(1-IF(AN781&gt;0,AN781,'Metric Summary'!$AG$2)))</f>
        <v>593.79999999999995</v>
      </c>
      <c r="AP781">
        <f t="shared" si="148"/>
        <v>0</v>
      </c>
      <c r="AQ781">
        <f t="shared" si="149"/>
        <v>0</v>
      </c>
    </row>
    <row r="782" spans="1:43" x14ac:dyDescent="0.2">
      <c r="A782" t="s">
        <v>521</v>
      </c>
      <c r="B782" s="1" t="s">
        <v>514</v>
      </c>
      <c r="C782" t="s">
        <v>753</v>
      </c>
      <c r="D782" s="71">
        <v>6</v>
      </c>
      <c r="E782" s="6" t="s">
        <v>820</v>
      </c>
      <c r="F782" s="3">
        <f>'Metric Summary'!$C$62</f>
        <v>0</v>
      </c>
      <c r="G782" s="4">
        <f t="shared" si="144"/>
        <v>0</v>
      </c>
      <c r="H782" s="51">
        <f t="shared" si="145"/>
        <v>0</v>
      </c>
      <c r="I782" s="52">
        <f t="shared" si="146"/>
        <v>0</v>
      </c>
      <c r="J782" s="17">
        <f t="shared" si="147"/>
        <v>0</v>
      </c>
      <c r="K782" s="13">
        <f>J782*60*24*'Metric Summary'!$A$14</f>
        <v>0</v>
      </c>
      <c r="L782" s="52">
        <f>D782*F782*AJ782*AK782*'Metric Summary'!$A$15</f>
        <v>0</v>
      </c>
      <c r="M782" s="52">
        <f>D782*F782*AJ782*AK782*'Metric Summary'!$A$15*'Metric Summary'!$A$17</f>
        <v>0</v>
      </c>
      <c r="N782" s="13">
        <f>L782*24*'Metric Summary'!$A$16+M782*'Metric Summary'!$A$18</f>
        <v>0</v>
      </c>
      <c r="AE782" t="s">
        <v>788</v>
      </c>
      <c r="AF782" t="s">
        <v>171</v>
      </c>
      <c r="AG782">
        <v>5</v>
      </c>
      <c r="AH782">
        <v>30</v>
      </c>
      <c r="AI782">
        <v>13</v>
      </c>
      <c r="AL782">
        <v>1302</v>
      </c>
      <c r="AM782">
        <v>1168</v>
      </c>
      <c r="AO782" s="18">
        <f>250+19*AH782+D782*(23+(AL782-AM782)+AM782*(1-IF(AN782&gt;0,AN782,'Metric Summary'!$AG$2)))</f>
        <v>4565.2000000000007</v>
      </c>
      <c r="AP782">
        <f t="shared" si="148"/>
        <v>0</v>
      </c>
      <c r="AQ782">
        <f t="shared" si="149"/>
        <v>0</v>
      </c>
    </row>
    <row r="783" spans="1:43" x14ac:dyDescent="0.2">
      <c r="A783" t="s">
        <v>521</v>
      </c>
      <c r="B783" s="1" t="s">
        <v>514</v>
      </c>
      <c r="C783" t="s">
        <v>754</v>
      </c>
      <c r="D783" s="71">
        <v>6</v>
      </c>
      <c r="E783" s="6" t="s">
        <v>821</v>
      </c>
      <c r="F783" s="3">
        <f>'Metric Summary'!$C$62</f>
        <v>0</v>
      </c>
      <c r="G783" s="4">
        <f t="shared" si="144"/>
        <v>0</v>
      </c>
      <c r="H783" s="51">
        <f t="shared" si="145"/>
        <v>0</v>
      </c>
      <c r="I783" s="52">
        <f t="shared" si="146"/>
        <v>0</v>
      </c>
      <c r="J783" s="17">
        <f t="shared" si="147"/>
        <v>0</v>
      </c>
      <c r="K783" s="13">
        <f>J783*60*24*'Metric Summary'!$A$14</f>
        <v>0</v>
      </c>
      <c r="L783" s="52">
        <f>D783*F783*AJ783*AK783*'Metric Summary'!$A$15</f>
        <v>0</v>
      </c>
      <c r="M783" s="52">
        <f>D783*F783*AJ783*AK783*'Metric Summary'!$A$15*'Metric Summary'!$A$17</f>
        <v>0</v>
      </c>
      <c r="N783" s="13">
        <f>L783*24*'Metric Summary'!$A$16+M783*'Metric Summary'!$A$18</f>
        <v>0</v>
      </c>
      <c r="AE783" t="s">
        <v>789</v>
      </c>
      <c r="AF783" t="s">
        <v>171</v>
      </c>
      <c r="AG783">
        <v>5</v>
      </c>
      <c r="AH783">
        <v>12</v>
      </c>
      <c r="AI783">
        <v>4</v>
      </c>
      <c r="AL783">
        <v>642</v>
      </c>
      <c r="AM783">
        <v>614</v>
      </c>
      <c r="AO783" s="18">
        <f>250+19*AH783+D783*(23+(AL783-AM783)+AM783*(1-IF(AN783&gt;0,AN783,'Metric Summary'!$AG$2)))</f>
        <v>2257.6000000000004</v>
      </c>
      <c r="AP783">
        <f t="shared" si="148"/>
        <v>0</v>
      </c>
      <c r="AQ783">
        <f t="shared" si="149"/>
        <v>0</v>
      </c>
    </row>
    <row r="784" spans="1:43" x14ac:dyDescent="0.2">
      <c r="A784" t="s">
        <v>521</v>
      </c>
      <c r="B784" s="1" t="s">
        <v>514</v>
      </c>
      <c r="C784" t="s">
        <v>755</v>
      </c>
      <c r="D784" s="15">
        <v>1</v>
      </c>
      <c r="E784" s="6" t="str">
        <f t="shared" si="150"/>
        <v/>
      </c>
      <c r="F784" s="3">
        <f>'Metric Summary'!$C$62</f>
        <v>0</v>
      </c>
      <c r="G784" s="4">
        <f t="shared" si="144"/>
        <v>0</v>
      </c>
      <c r="H784" s="51">
        <f t="shared" si="145"/>
        <v>0</v>
      </c>
      <c r="I784" s="52">
        <f t="shared" si="146"/>
        <v>0</v>
      </c>
      <c r="J784" s="17">
        <f t="shared" si="147"/>
        <v>0</v>
      </c>
      <c r="K784" s="13">
        <f>J784*60*24*'Metric Summary'!$A$14</f>
        <v>0</v>
      </c>
      <c r="L784" s="52">
        <f>D784*F784*AJ784*AK784*'Metric Summary'!$A$15</f>
        <v>0</v>
      </c>
      <c r="M784" s="52">
        <f>D784*F784*AJ784*AK784*'Metric Summary'!$A$15*'Metric Summary'!$A$17</f>
        <v>0</v>
      </c>
      <c r="N784" s="13">
        <f>L784*24*'Metric Summary'!$A$16+M784*'Metric Summary'!$A$18</f>
        <v>0</v>
      </c>
      <c r="AE784" t="s">
        <v>790</v>
      </c>
      <c r="AF784" t="s">
        <v>171</v>
      </c>
      <c r="AG784">
        <v>8</v>
      </c>
      <c r="AH784">
        <v>19</v>
      </c>
      <c r="AI784">
        <v>16</v>
      </c>
      <c r="AL784">
        <v>315</v>
      </c>
      <c r="AM784">
        <v>232</v>
      </c>
      <c r="AO784" s="18">
        <f>250+19*AH784+D784*(23+(AL784-AM784)+AM784*(1-IF(AN784&gt;0,AN784,'Metric Summary'!$AG$2)))</f>
        <v>809.8</v>
      </c>
      <c r="AP784">
        <f t="shared" si="148"/>
        <v>0</v>
      </c>
      <c r="AQ784">
        <f t="shared" si="149"/>
        <v>0</v>
      </c>
    </row>
    <row r="785" spans="1:43" x14ac:dyDescent="0.2">
      <c r="A785" t="s">
        <v>521</v>
      </c>
      <c r="B785" s="1" t="s">
        <v>514</v>
      </c>
      <c r="C785" t="s">
        <v>756</v>
      </c>
      <c r="D785" s="71">
        <v>6</v>
      </c>
      <c r="E785" s="6" t="s">
        <v>820</v>
      </c>
      <c r="F785" s="3">
        <f>'Metric Summary'!$C$62</f>
        <v>0</v>
      </c>
      <c r="G785" s="4">
        <f t="shared" si="144"/>
        <v>0</v>
      </c>
      <c r="H785" s="51">
        <f t="shared" si="145"/>
        <v>0</v>
      </c>
      <c r="I785" s="52">
        <f t="shared" si="146"/>
        <v>0</v>
      </c>
      <c r="J785" s="17">
        <f t="shared" si="147"/>
        <v>0</v>
      </c>
      <c r="K785" s="13">
        <f>J785*60*24*'Metric Summary'!$A$14</f>
        <v>0</v>
      </c>
      <c r="L785" s="52">
        <f>D785*F785*AJ785*AK785*'Metric Summary'!$A$15</f>
        <v>0</v>
      </c>
      <c r="M785" s="52">
        <f>D785*F785*AJ785*AK785*'Metric Summary'!$A$15*'Metric Summary'!$A$17</f>
        <v>0</v>
      </c>
      <c r="N785" s="13">
        <f>L785*24*'Metric Summary'!$A$16+M785*'Metric Summary'!$A$18</f>
        <v>0</v>
      </c>
      <c r="AE785" t="s">
        <v>791</v>
      </c>
      <c r="AF785" t="s">
        <v>171</v>
      </c>
      <c r="AG785">
        <v>5</v>
      </c>
      <c r="AH785">
        <v>4</v>
      </c>
      <c r="AI785">
        <v>1</v>
      </c>
      <c r="AL785">
        <v>156</v>
      </c>
      <c r="AM785">
        <v>132</v>
      </c>
      <c r="AO785" s="18">
        <f>250+19*AH785+D785*(23+(AL785-AM785)+AM785*(1-IF(AN785&gt;0,AN785,'Metric Summary'!$AG$2)))</f>
        <v>924.80000000000007</v>
      </c>
      <c r="AP785">
        <f t="shared" si="148"/>
        <v>0</v>
      </c>
      <c r="AQ785">
        <f t="shared" si="149"/>
        <v>0</v>
      </c>
    </row>
    <row r="786" spans="1:43" x14ac:dyDescent="0.2">
      <c r="A786" t="s">
        <v>521</v>
      </c>
      <c r="B786" s="1" t="s">
        <v>514</v>
      </c>
      <c r="C786" t="s">
        <v>757</v>
      </c>
      <c r="D786" s="71">
        <v>18</v>
      </c>
      <c r="E786" s="6" t="s">
        <v>822</v>
      </c>
      <c r="F786" s="3">
        <f>'Metric Summary'!$C$62</f>
        <v>0</v>
      </c>
      <c r="G786" s="4">
        <f t="shared" si="144"/>
        <v>0</v>
      </c>
      <c r="H786" s="51">
        <f t="shared" si="145"/>
        <v>0</v>
      </c>
      <c r="I786" s="52">
        <f t="shared" si="146"/>
        <v>0</v>
      </c>
      <c r="J786" s="17">
        <f t="shared" si="147"/>
        <v>0</v>
      </c>
      <c r="K786" s="13">
        <f>J786*60*24*'Metric Summary'!$A$14</f>
        <v>0</v>
      </c>
      <c r="L786" s="52">
        <f>D786*F786*AJ786*AK786*'Metric Summary'!$A$15</f>
        <v>0</v>
      </c>
      <c r="M786" s="52">
        <f>D786*F786*AJ786*AK786*'Metric Summary'!$A$15*'Metric Summary'!$A$17</f>
        <v>0</v>
      </c>
      <c r="N786" s="13">
        <f>L786*24*'Metric Summary'!$A$16+M786*'Metric Summary'!$A$18</f>
        <v>0</v>
      </c>
      <c r="AE786" t="s">
        <v>792</v>
      </c>
      <c r="AF786" t="s">
        <v>171</v>
      </c>
      <c r="AG786">
        <v>1</v>
      </c>
      <c r="AH786">
        <v>15</v>
      </c>
      <c r="AI786">
        <v>7</v>
      </c>
      <c r="AL786">
        <v>587</v>
      </c>
      <c r="AM786">
        <v>532</v>
      </c>
      <c r="AO786" s="18">
        <f>250+19*AH786+D786*(23+(AL786-AM786)+AM786*(1-IF(AN786&gt;0,AN786,'Metric Summary'!$AG$2)))</f>
        <v>5769.4000000000005</v>
      </c>
      <c r="AP786">
        <f t="shared" si="148"/>
        <v>0</v>
      </c>
      <c r="AQ786">
        <f t="shared" si="149"/>
        <v>0</v>
      </c>
    </row>
    <row r="787" spans="1:43" x14ac:dyDescent="0.2">
      <c r="A787" t="s">
        <v>521</v>
      </c>
      <c r="B787" s="1" t="s">
        <v>514</v>
      </c>
      <c r="C787" t="s">
        <v>758</v>
      </c>
      <c r="D787" s="3">
        <f>'Metric Summary'!D$62</f>
        <v>80</v>
      </c>
      <c r="E787" s="6" t="s">
        <v>823</v>
      </c>
      <c r="F787" s="3">
        <f>'Metric Summary'!$C$62</f>
        <v>0</v>
      </c>
      <c r="G787" s="4">
        <f t="shared" si="144"/>
        <v>0</v>
      </c>
      <c r="H787" s="51">
        <f t="shared" si="145"/>
        <v>0</v>
      </c>
      <c r="I787" s="52">
        <f t="shared" si="146"/>
        <v>0</v>
      </c>
      <c r="J787" s="17">
        <f t="shared" si="147"/>
        <v>0</v>
      </c>
      <c r="K787" s="13">
        <f>J787*60*24*'Metric Summary'!$A$14</f>
        <v>0</v>
      </c>
      <c r="L787" s="52">
        <f>D787*F787*AJ787*AK787*'Metric Summary'!$A$15</f>
        <v>0</v>
      </c>
      <c r="M787" s="52">
        <f>D787*F787*AJ787*AK787*'Metric Summary'!$A$15*'Metric Summary'!$A$17</f>
        <v>0</v>
      </c>
      <c r="N787" s="13">
        <f>L787*24*'Metric Summary'!$A$16+M787*'Metric Summary'!$A$18</f>
        <v>0</v>
      </c>
      <c r="AE787" t="s">
        <v>793</v>
      </c>
      <c r="AF787" t="s">
        <v>171</v>
      </c>
      <c r="AG787">
        <v>5</v>
      </c>
      <c r="AH787">
        <v>6</v>
      </c>
      <c r="AI787">
        <v>0</v>
      </c>
      <c r="AL787">
        <v>538</v>
      </c>
      <c r="AM787">
        <v>532</v>
      </c>
      <c r="AO787" s="18">
        <f>250+19*AH787+D787*(23+(AL787-AM787)+AM787*(1-IF(AN787&gt;0,AN787,'Metric Summary'!$AG$2)))</f>
        <v>19708</v>
      </c>
      <c r="AP787">
        <f t="shared" si="148"/>
        <v>0</v>
      </c>
      <c r="AQ787">
        <f t="shared" si="149"/>
        <v>0</v>
      </c>
    </row>
    <row r="788" spans="1:43" x14ac:dyDescent="0.2">
      <c r="A788" t="s">
        <v>521</v>
      </c>
      <c r="B788" s="1" t="s">
        <v>514</v>
      </c>
      <c r="C788" t="s">
        <v>759</v>
      </c>
      <c r="D788" s="15">
        <v>1</v>
      </c>
      <c r="E788" s="7" t="s">
        <v>827</v>
      </c>
      <c r="F788" s="3">
        <f>'Metric Summary'!$C$62</f>
        <v>0</v>
      </c>
      <c r="G788" s="4">
        <f t="shared" si="144"/>
        <v>0</v>
      </c>
      <c r="H788" s="51">
        <f t="shared" si="145"/>
        <v>0</v>
      </c>
      <c r="I788" s="52">
        <f t="shared" si="146"/>
        <v>0</v>
      </c>
      <c r="J788" s="17">
        <f t="shared" si="147"/>
        <v>0</v>
      </c>
      <c r="K788" s="13">
        <f>J788*60*24*'Metric Summary'!$A$14</f>
        <v>0</v>
      </c>
      <c r="L788" s="52">
        <f>D788*F788*AJ788*AK788*'Metric Summary'!$A$15</f>
        <v>0</v>
      </c>
      <c r="M788" s="52">
        <f>D788*F788*AJ788*AK788*'Metric Summary'!$A$15*'Metric Summary'!$A$17</f>
        <v>0</v>
      </c>
      <c r="N788" s="13">
        <f>L788*24*'Metric Summary'!$A$16+M788*'Metric Summary'!$A$18</f>
        <v>0</v>
      </c>
      <c r="AE788" t="s">
        <v>794</v>
      </c>
      <c r="AF788" t="s">
        <v>171</v>
      </c>
      <c r="AG788">
        <v>8</v>
      </c>
      <c r="AH788">
        <v>5</v>
      </c>
      <c r="AI788">
        <v>0</v>
      </c>
      <c r="AL788">
        <v>437</v>
      </c>
      <c r="AM788">
        <v>432</v>
      </c>
      <c r="AO788" s="18">
        <f>250+19*AH788+D788*(23+(AL788-AM788)+AM788*(1-IF(AN788&gt;0,AN788,'Metric Summary'!$AG$2)))</f>
        <v>545.79999999999995</v>
      </c>
      <c r="AP788">
        <f t="shared" si="148"/>
        <v>0</v>
      </c>
      <c r="AQ788">
        <f t="shared" si="149"/>
        <v>0</v>
      </c>
    </row>
    <row r="789" spans="1:43" x14ac:dyDescent="0.2">
      <c r="A789" t="s">
        <v>521</v>
      </c>
      <c r="B789" s="1" t="s">
        <v>514</v>
      </c>
      <c r="C789" t="s">
        <v>760</v>
      </c>
      <c r="D789" s="71"/>
      <c r="E789" s="6" t="s">
        <v>824</v>
      </c>
      <c r="F789" s="3">
        <f>'Metric Summary'!$C$62</f>
        <v>0</v>
      </c>
      <c r="G789" s="4">
        <f t="shared" si="144"/>
        <v>0</v>
      </c>
      <c r="H789" s="51">
        <f t="shared" si="145"/>
        <v>0</v>
      </c>
      <c r="I789" s="52">
        <f t="shared" si="146"/>
        <v>0</v>
      </c>
      <c r="J789" s="17">
        <f t="shared" si="147"/>
        <v>0</v>
      </c>
      <c r="K789" s="13">
        <f>J789*60*24*'Metric Summary'!$A$14</f>
        <v>0</v>
      </c>
      <c r="L789" s="52">
        <f>D789*F789*AJ789*AK789*'Metric Summary'!$A$15</f>
        <v>0</v>
      </c>
      <c r="M789" s="52">
        <f>D789*F789*AJ789*AK789*'Metric Summary'!$A$15*'Metric Summary'!$A$17</f>
        <v>0</v>
      </c>
      <c r="N789" s="13">
        <f>L789*24*'Metric Summary'!$A$16+M789*'Metric Summary'!$A$18</f>
        <v>0</v>
      </c>
      <c r="AE789" t="s">
        <v>795</v>
      </c>
      <c r="AF789" t="s">
        <v>171</v>
      </c>
      <c r="AG789">
        <v>1</v>
      </c>
      <c r="AH789">
        <v>11</v>
      </c>
      <c r="AI789">
        <v>0</v>
      </c>
      <c r="AL789">
        <v>1081</v>
      </c>
      <c r="AM789">
        <v>1070</v>
      </c>
      <c r="AO789" s="18">
        <f>250+19*AH789+D789*(23+(AL789-AM789)+AM789*(1-IF(AN789&gt;0,AN789,'Metric Summary'!$AG$2)))</f>
        <v>459</v>
      </c>
      <c r="AP789">
        <f t="shared" si="148"/>
        <v>0</v>
      </c>
      <c r="AQ789">
        <f t="shared" si="149"/>
        <v>0</v>
      </c>
    </row>
    <row r="790" spans="1:43" x14ac:dyDescent="0.2">
      <c r="A790" t="s">
        <v>521</v>
      </c>
      <c r="B790" s="1" t="s">
        <v>514</v>
      </c>
      <c r="C790" t="s">
        <v>761</v>
      </c>
      <c r="D790" s="71">
        <v>1</v>
      </c>
      <c r="E790" s="6" t="s">
        <v>825</v>
      </c>
      <c r="F790" s="3">
        <f>'Metric Summary'!$C$62</f>
        <v>0</v>
      </c>
      <c r="G790" s="4">
        <f t="shared" si="144"/>
        <v>0</v>
      </c>
      <c r="H790" s="51">
        <f t="shared" si="145"/>
        <v>0</v>
      </c>
      <c r="I790" s="52">
        <f t="shared" si="146"/>
        <v>0</v>
      </c>
      <c r="J790" s="17">
        <f t="shared" si="147"/>
        <v>0</v>
      </c>
      <c r="K790" s="13">
        <f>J790*60*24*'Metric Summary'!$A$14</f>
        <v>0</v>
      </c>
      <c r="L790" s="52">
        <f>D790*F790*AJ790*AK790*'Metric Summary'!$A$15</f>
        <v>0</v>
      </c>
      <c r="M790" s="52">
        <f>D790*F790*AJ790*AK790*'Metric Summary'!$A$15*'Metric Summary'!$A$17</f>
        <v>0</v>
      </c>
      <c r="N790" s="13">
        <f>L790*24*'Metric Summary'!$A$16+M790*'Metric Summary'!$A$18</f>
        <v>0</v>
      </c>
      <c r="AE790" t="s">
        <v>796</v>
      </c>
      <c r="AF790" t="s">
        <v>171</v>
      </c>
      <c r="AG790">
        <v>8</v>
      </c>
      <c r="AH790">
        <v>4</v>
      </c>
      <c r="AI790">
        <v>0</v>
      </c>
      <c r="AL790">
        <v>204</v>
      </c>
      <c r="AM790">
        <v>196</v>
      </c>
      <c r="AO790" s="18">
        <f>250+19*AH790+D790*(23+(AL790-AM790)+AM790*(1-IF(AN790&gt;0,AN790,'Metric Summary'!$AG$2)))</f>
        <v>435.4</v>
      </c>
      <c r="AP790">
        <f t="shared" si="148"/>
        <v>0</v>
      </c>
      <c r="AQ790">
        <f t="shared" si="149"/>
        <v>0</v>
      </c>
    </row>
    <row r="791" spans="1:43" x14ac:dyDescent="0.2">
      <c r="A791" t="s">
        <v>521</v>
      </c>
      <c r="B791" s="1" t="s">
        <v>514</v>
      </c>
      <c r="C791" t="s">
        <v>762</v>
      </c>
      <c r="D791" s="3">
        <f>'Metric Summary'!D$62</f>
        <v>80</v>
      </c>
      <c r="E791" s="6" t="s">
        <v>826</v>
      </c>
      <c r="F791" s="3">
        <f>'Metric Summary'!$C$62</f>
        <v>0</v>
      </c>
      <c r="G791" s="4">
        <f t="shared" si="144"/>
        <v>0</v>
      </c>
      <c r="H791" s="51">
        <f t="shared" si="145"/>
        <v>0</v>
      </c>
      <c r="I791" s="52">
        <f t="shared" si="146"/>
        <v>0</v>
      </c>
      <c r="J791" s="17">
        <f t="shared" si="147"/>
        <v>0</v>
      </c>
      <c r="K791" s="13">
        <f>J791*60*24*'Metric Summary'!$A$14</f>
        <v>0</v>
      </c>
      <c r="L791" s="52">
        <f>D791*F791*AJ791*AK791*'Metric Summary'!$A$15</f>
        <v>0</v>
      </c>
      <c r="M791" s="52">
        <f>D791*F791*AJ791*AK791*'Metric Summary'!$A$15*'Metric Summary'!$A$17</f>
        <v>0</v>
      </c>
      <c r="N791" s="13">
        <f>L791*24*'Metric Summary'!$A$16+M791*'Metric Summary'!$A$18</f>
        <v>0</v>
      </c>
      <c r="AE791" t="s">
        <v>797</v>
      </c>
      <c r="AF791" t="s">
        <v>171</v>
      </c>
      <c r="AG791">
        <v>1</v>
      </c>
      <c r="AH791">
        <v>29</v>
      </c>
      <c r="AI791">
        <v>9</v>
      </c>
      <c r="AJ791">
        <v>3</v>
      </c>
      <c r="AK791">
        <v>1</v>
      </c>
      <c r="AL791">
        <v>1385</v>
      </c>
      <c r="AM791">
        <v>1268</v>
      </c>
      <c r="AO791" s="18">
        <f>250+19*AH791+D791*(23+(AL791-AM791)+AM791*(1-IF(AN791&gt;0,AN791,'Metric Summary'!$AG$2)))</f>
        <v>52577</v>
      </c>
      <c r="AP791">
        <f t="shared" si="148"/>
        <v>0</v>
      </c>
      <c r="AQ791">
        <f t="shared" si="149"/>
        <v>0</v>
      </c>
    </row>
    <row r="792" spans="1:43" x14ac:dyDescent="0.2">
      <c r="A792" t="s">
        <v>521</v>
      </c>
      <c r="B792" s="1" t="s">
        <v>514</v>
      </c>
      <c r="C792" t="s">
        <v>763</v>
      </c>
      <c r="D792" s="3">
        <f>'Metric Summary'!D$62</f>
        <v>80</v>
      </c>
      <c r="E792" s="6" t="s">
        <v>823</v>
      </c>
      <c r="F792" s="3">
        <f>'Metric Summary'!$C$62</f>
        <v>0</v>
      </c>
      <c r="G792" s="4">
        <f t="shared" si="144"/>
        <v>0</v>
      </c>
      <c r="H792" s="51">
        <f t="shared" si="145"/>
        <v>0</v>
      </c>
      <c r="I792" s="52">
        <f t="shared" si="146"/>
        <v>0</v>
      </c>
      <c r="J792" s="17">
        <f t="shared" si="147"/>
        <v>0</v>
      </c>
      <c r="K792" s="13">
        <f>J792*60*24*'Metric Summary'!$A$14</f>
        <v>0</v>
      </c>
      <c r="L792" s="52">
        <f>D792*F792*AJ792*AK792*'Metric Summary'!$A$15</f>
        <v>0</v>
      </c>
      <c r="M792" s="52">
        <f>D792*F792*AJ792*AK792*'Metric Summary'!$A$15*'Metric Summary'!$A$17</f>
        <v>0</v>
      </c>
      <c r="N792" s="13">
        <f>L792*24*'Metric Summary'!$A$16+M792*'Metric Summary'!$A$18</f>
        <v>0</v>
      </c>
      <c r="AE792" t="s">
        <v>798</v>
      </c>
      <c r="AF792" t="s">
        <v>171</v>
      </c>
      <c r="AG792">
        <v>5</v>
      </c>
      <c r="AH792">
        <v>13</v>
      </c>
      <c r="AI792">
        <v>5</v>
      </c>
      <c r="AL792">
        <v>739</v>
      </c>
      <c r="AM792">
        <v>682</v>
      </c>
      <c r="AO792" s="18">
        <f>250+19*AH792+D792*(23+(AL792-AM792)+AM792*(1-IF(AN792&gt;0,AN792,'Metric Summary'!$AG$2)))</f>
        <v>28721</v>
      </c>
      <c r="AP792">
        <f t="shared" si="148"/>
        <v>0</v>
      </c>
      <c r="AQ792">
        <f t="shared" si="149"/>
        <v>0</v>
      </c>
    </row>
    <row r="793" spans="1:43" x14ac:dyDescent="0.2">
      <c r="A793" t="s">
        <v>521</v>
      </c>
      <c r="B793" s="1" t="s">
        <v>514</v>
      </c>
      <c r="C793" t="s">
        <v>764</v>
      </c>
      <c r="D793" s="27">
        <f>'Metric Summary'!D$62*2</f>
        <v>160</v>
      </c>
      <c r="E793" s="6" t="s">
        <v>810</v>
      </c>
      <c r="F793" s="3">
        <f>'Metric Summary'!$C$62</f>
        <v>0</v>
      </c>
      <c r="G793" s="4">
        <f t="shared" si="144"/>
        <v>0</v>
      </c>
      <c r="H793" s="51">
        <f t="shared" si="145"/>
        <v>0</v>
      </c>
      <c r="I793" s="52">
        <f t="shared" si="146"/>
        <v>0</v>
      </c>
      <c r="J793" s="17">
        <f t="shared" si="147"/>
        <v>0</v>
      </c>
      <c r="K793" s="13">
        <f>J793*60*24*'Metric Summary'!$A$14</f>
        <v>0</v>
      </c>
      <c r="L793" s="52">
        <f>D793*F793*AJ793*AK793*'Metric Summary'!$A$15</f>
        <v>0</v>
      </c>
      <c r="M793" s="52">
        <f>D793*F793*AJ793*AK793*'Metric Summary'!$A$15*'Metric Summary'!$A$17</f>
        <v>0</v>
      </c>
      <c r="N793" s="13">
        <f>L793*24*'Metric Summary'!$A$16+M793*'Metric Summary'!$A$18</f>
        <v>0</v>
      </c>
      <c r="AE793" t="s">
        <v>799</v>
      </c>
      <c r="AF793" t="s">
        <v>171</v>
      </c>
      <c r="AG793">
        <v>1</v>
      </c>
      <c r="AH793">
        <v>10</v>
      </c>
      <c r="AI793">
        <v>4</v>
      </c>
      <c r="AL793">
        <v>474</v>
      </c>
      <c r="AM793">
        <v>432</v>
      </c>
      <c r="AO793" s="18">
        <f>250+19*AH793+D793*(23+(AL793-AM793)+AM793*(1-IF(AN793&gt;0,AN793,'Metric Summary'!$AG$2)))</f>
        <v>38488</v>
      </c>
      <c r="AP793">
        <f t="shared" si="148"/>
        <v>0</v>
      </c>
      <c r="AQ793">
        <f t="shared" si="149"/>
        <v>0</v>
      </c>
    </row>
    <row r="794" spans="1:43" x14ac:dyDescent="0.2">
      <c r="A794" t="s">
        <v>521</v>
      </c>
      <c r="B794" s="1" t="s">
        <v>514</v>
      </c>
      <c r="C794" t="s">
        <v>765</v>
      </c>
      <c r="D794" s="3">
        <f>'Metric Summary'!D$62</f>
        <v>80</v>
      </c>
      <c r="E794" s="6" t="s">
        <v>826</v>
      </c>
      <c r="F794" s="3">
        <f>'Metric Summary'!$C$62</f>
        <v>0</v>
      </c>
      <c r="G794" s="4">
        <f t="shared" si="144"/>
        <v>0</v>
      </c>
      <c r="H794" s="51">
        <f t="shared" si="145"/>
        <v>0</v>
      </c>
      <c r="I794" s="52">
        <f t="shared" si="146"/>
        <v>0</v>
      </c>
      <c r="J794" s="17">
        <f t="shared" si="147"/>
        <v>0</v>
      </c>
      <c r="K794" s="13">
        <f>J794*60*24*'Metric Summary'!$A$14</f>
        <v>0</v>
      </c>
      <c r="L794" s="52">
        <f>D794*F794*AJ794*AK794*'Metric Summary'!$A$15</f>
        <v>0</v>
      </c>
      <c r="M794" s="52">
        <f>D794*F794*AJ794*AK794*'Metric Summary'!$A$15*'Metric Summary'!$A$17</f>
        <v>0</v>
      </c>
      <c r="N794" s="13">
        <f>L794*24*'Metric Summary'!$A$16+M794*'Metric Summary'!$A$18</f>
        <v>0</v>
      </c>
      <c r="AE794" t="s">
        <v>800</v>
      </c>
      <c r="AF794" t="s">
        <v>171</v>
      </c>
      <c r="AG794">
        <v>1</v>
      </c>
      <c r="AH794">
        <v>17</v>
      </c>
      <c r="AI794">
        <v>11</v>
      </c>
      <c r="AL794">
        <v>509</v>
      </c>
      <c r="AM794">
        <v>432</v>
      </c>
      <c r="AO794" s="18">
        <f>250+19*AH794+D794*(23+(AL794-AM794)+AM794*(1-IF(AN794&gt;0,AN794,'Metric Summary'!$AG$2)))</f>
        <v>22397</v>
      </c>
      <c r="AP794">
        <f t="shared" si="148"/>
        <v>0</v>
      </c>
      <c r="AQ794">
        <f t="shared" si="149"/>
        <v>0</v>
      </c>
    </row>
    <row r="795" spans="1:43" x14ac:dyDescent="0.2">
      <c r="A795" t="s">
        <v>521</v>
      </c>
      <c r="B795" s="1" t="s">
        <v>514</v>
      </c>
      <c r="C795" t="s">
        <v>766</v>
      </c>
      <c r="D795" s="27">
        <f>'Metric Summary'!D$62*2</f>
        <v>160</v>
      </c>
      <c r="E795" s="6" t="s">
        <v>811</v>
      </c>
      <c r="F795" s="3">
        <f>'Metric Summary'!$C$62</f>
        <v>0</v>
      </c>
      <c r="G795" s="4">
        <f t="shared" si="144"/>
        <v>0</v>
      </c>
      <c r="H795" s="51">
        <f t="shared" si="145"/>
        <v>0</v>
      </c>
      <c r="I795" s="52">
        <f t="shared" si="146"/>
        <v>0</v>
      </c>
      <c r="J795" s="17">
        <f t="shared" si="147"/>
        <v>0</v>
      </c>
      <c r="K795" s="13">
        <f>J795*60*24*'Metric Summary'!$A$14</f>
        <v>0</v>
      </c>
      <c r="L795" s="52">
        <f>D795*F795*AJ795*AK795*'Metric Summary'!$A$15</f>
        <v>0</v>
      </c>
      <c r="M795" s="52">
        <f>D795*F795*AJ795*AK795*'Metric Summary'!$A$15*'Metric Summary'!$A$17</f>
        <v>0</v>
      </c>
      <c r="N795" s="13">
        <f>L795*24*'Metric Summary'!$A$16+M795*'Metric Summary'!$A$18</f>
        <v>0</v>
      </c>
      <c r="AE795" t="s">
        <v>801</v>
      </c>
      <c r="AF795" t="s">
        <v>171</v>
      </c>
      <c r="AG795">
        <v>1</v>
      </c>
      <c r="AH795">
        <v>14</v>
      </c>
      <c r="AI795">
        <v>4</v>
      </c>
      <c r="AL795">
        <v>878</v>
      </c>
      <c r="AM795">
        <v>832</v>
      </c>
      <c r="AO795" s="18">
        <f>250+19*AH795+D795*(23+(AL795-AM795)+AM795*(1-IF(AN795&gt;0,AN795,'Metric Summary'!$AG$2)))</f>
        <v>64804</v>
      </c>
      <c r="AP795">
        <f t="shared" si="148"/>
        <v>0</v>
      </c>
      <c r="AQ795">
        <f t="shared" si="149"/>
        <v>0</v>
      </c>
    </row>
    <row r="796" spans="1:43" x14ac:dyDescent="0.2">
      <c r="A796" t="s">
        <v>521</v>
      </c>
      <c r="B796" s="1" t="s">
        <v>514</v>
      </c>
      <c r="C796" t="s">
        <v>767</v>
      </c>
      <c r="D796" s="27">
        <f>'Metric Summary'!D$62*2</f>
        <v>160</v>
      </c>
      <c r="E796" s="1" t="s">
        <v>828</v>
      </c>
      <c r="F796" s="3">
        <f>'Metric Summary'!$C$62</f>
        <v>0</v>
      </c>
      <c r="G796" s="4">
        <f t="shared" si="144"/>
        <v>0</v>
      </c>
      <c r="H796" s="51">
        <f t="shared" si="145"/>
        <v>0</v>
      </c>
      <c r="I796" s="52">
        <f t="shared" si="146"/>
        <v>0</v>
      </c>
      <c r="J796" s="17">
        <f t="shared" si="147"/>
        <v>0</v>
      </c>
      <c r="K796" s="13">
        <f>J796*60*24*'Metric Summary'!$A$14</f>
        <v>0</v>
      </c>
      <c r="L796" s="52">
        <f>D796*F796*AJ796*AK796*'Metric Summary'!$A$15</f>
        <v>0</v>
      </c>
      <c r="M796" s="52">
        <f>D796*F796*AJ796*AK796*'Metric Summary'!$A$15*'Metric Summary'!$A$17</f>
        <v>0</v>
      </c>
      <c r="N796" s="13">
        <f>L796*24*'Metric Summary'!$A$16+M796*'Metric Summary'!$A$18</f>
        <v>0</v>
      </c>
      <c r="AE796" t="s">
        <v>802</v>
      </c>
      <c r="AF796" t="s">
        <v>171</v>
      </c>
      <c r="AG796">
        <v>8</v>
      </c>
      <c r="AH796">
        <v>6</v>
      </c>
      <c r="AI796">
        <v>2</v>
      </c>
      <c r="AL796">
        <v>346</v>
      </c>
      <c r="AM796">
        <v>332</v>
      </c>
      <c r="AO796" s="18">
        <f>250+19*AH796+D796*(23+(AL796-AM796)+AM796*(1-IF(AN796&gt;0,AN796,'Metric Summary'!$AG$2)))</f>
        <v>27532</v>
      </c>
      <c r="AP796">
        <f t="shared" si="148"/>
        <v>0</v>
      </c>
      <c r="AQ796">
        <f t="shared" si="149"/>
        <v>0</v>
      </c>
    </row>
    <row r="797" spans="1:43" x14ac:dyDescent="0.2">
      <c r="A797" t="s">
        <v>2184</v>
      </c>
      <c r="B797" s="1" t="s">
        <v>2207</v>
      </c>
      <c r="C797" t="s">
        <v>2185</v>
      </c>
      <c r="D797" s="15">
        <v>2</v>
      </c>
      <c r="E797" s="1" t="s">
        <v>2208</v>
      </c>
      <c r="F797" s="3">
        <f>'Metric Summary'!$C$63</f>
        <v>0</v>
      </c>
      <c r="G797" s="4">
        <f t="shared" ref="G797" si="151">IF(F797&gt;0,D797*(AO797)/(AG797*60),0)</f>
        <v>0</v>
      </c>
      <c r="H797" s="51">
        <f t="shared" ref="H797" si="152">IF(F797&gt;0,D797/AG797,0)</f>
        <v>0</v>
      </c>
      <c r="I797" s="52">
        <f t="shared" ref="I797" si="153">F797*D797/AG797</f>
        <v>0</v>
      </c>
      <c r="J797" s="17">
        <f t="shared" ref="J797" si="154">I797*AI797</f>
        <v>0</v>
      </c>
      <c r="K797" s="13">
        <f>J797*60*24*'Metric Summary'!$A$14</f>
        <v>0</v>
      </c>
      <c r="L797" s="52">
        <f>D797*F797*AJ797*AK797*'Metric Summary'!$A$15</f>
        <v>0</v>
      </c>
      <c r="M797" s="52">
        <f>D797*F797*AJ797*AK797*'Metric Summary'!$A$15*'Metric Summary'!$A$17</f>
        <v>0</v>
      </c>
      <c r="N797" s="13">
        <f>L797*24*'Metric Summary'!$A$16+M797*'Metric Summary'!$A$18</f>
        <v>0</v>
      </c>
      <c r="AE797" t="s">
        <v>2196</v>
      </c>
      <c r="AF797" t="s">
        <v>170</v>
      </c>
      <c r="AG797">
        <v>1</v>
      </c>
      <c r="AH797">
        <v>5</v>
      </c>
      <c r="AI797">
        <v>2</v>
      </c>
      <c r="AL797">
        <v>373</v>
      </c>
      <c r="AM797">
        <v>352</v>
      </c>
      <c r="AN797" s="22"/>
      <c r="AO797" s="18">
        <f>250+19*AH797+D797*(23+(AL797-AM797)+AM797*(1-IF(AN797&gt;0,AN797,'Metric Summary'!$AG$2)))</f>
        <v>714.6</v>
      </c>
      <c r="AP797">
        <f t="shared" ref="AP797" si="155">F797*AI797*IF(D797&gt;0,1,0)</f>
        <v>0</v>
      </c>
      <c r="AQ797">
        <f t="shared" ref="AQ797" si="156">F797*AI797*D797</f>
        <v>0</v>
      </c>
    </row>
    <row r="798" spans="1:43" x14ac:dyDescent="0.2">
      <c r="A798" t="s">
        <v>2184</v>
      </c>
      <c r="B798" s="1" t="s">
        <v>2207</v>
      </c>
      <c r="C798" t="s">
        <v>2186</v>
      </c>
      <c r="D798" s="15">
        <v>5</v>
      </c>
      <c r="E798" s="1" t="s">
        <v>2209</v>
      </c>
      <c r="F798" s="3">
        <f>'Metric Summary'!$C$63</f>
        <v>0</v>
      </c>
      <c r="G798" s="4">
        <f t="shared" ref="G798:G807" si="157">IF(F798&gt;0,D798*(AO798)/(AG798*60),0)</f>
        <v>0</v>
      </c>
      <c r="H798" s="51">
        <f t="shared" ref="H798:H807" si="158">IF(F798&gt;0,D798/AG798,0)</f>
        <v>0</v>
      </c>
      <c r="I798" s="52">
        <f t="shared" ref="I798:I807" si="159">F798*D798/AG798</f>
        <v>0</v>
      </c>
      <c r="J798" s="17">
        <f t="shared" ref="J798:J807" si="160">I798*AI798</f>
        <v>0</v>
      </c>
      <c r="K798" s="13">
        <f>J798*60*24*'Metric Summary'!$A$14</f>
        <v>0</v>
      </c>
      <c r="L798" s="52">
        <f>D798*F798*AJ798*AK798*'Metric Summary'!$A$15</f>
        <v>0</v>
      </c>
      <c r="M798" s="52">
        <f>D798*F798*AJ798*AK798*'Metric Summary'!$A$15*'Metric Summary'!$A$17</f>
        <v>0</v>
      </c>
      <c r="N798" s="13">
        <f>L798*24*'Metric Summary'!$A$16+M798*'Metric Summary'!$A$18</f>
        <v>0</v>
      </c>
      <c r="AE798" t="s">
        <v>2197</v>
      </c>
      <c r="AF798" t="s">
        <v>171</v>
      </c>
      <c r="AG798">
        <v>1</v>
      </c>
      <c r="AH798">
        <v>13</v>
      </c>
      <c r="AI798">
        <v>10</v>
      </c>
      <c r="AL798">
        <v>213</v>
      </c>
      <c r="AM798">
        <v>160</v>
      </c>
      <c r="AN798" s="22"/>
      <c r="AO798" s="18">
        <f>250+19*AH798+D798*(23+(AL798-AM798)+AM798*(1-IF(AN798&gt;0,AN798,'Metric Summary'!$AG$2)))</f>
        <v>1197</v>
      </c>
      <c r="AP798">
        <f t="shared" ref="AP798:AP807" si="161">F798*AI798*IF(D798&gt;0,1,0)</f>
        <v>0</v>
      </c>
      <c r="AQ798">
        <f t="shared" ref="AQ798:AQ807" si="162">F798*AI798*D798</f>
        <v>0</v>
      </c>
    </row>
    <row r="799" spans="1:43" x14ac:dyDescent="0.2">
      <c r="A799" t="s">
        <v>2184</v>
      </c>
      <c r="B799" s="1" t="s">
        <v>2207</v>
      </c>
      <c r="C799" t="s">
        <v>2187</v>
      </c>
      <c r="D799" s="15">
        <v>2</v>
      </c>
      <c r="E799" s="14" t="s">
        <v>2210</v>
      </c>
      <c r="F799" s="3">
        <f>'Metric Summary'!$C$63</f>
        <v>0</v>
      </c>
      <c r="G799" s="4">
        <f t="shared" si="157"/>
        <v>0</v>
      </c>
      <c r="H799" s="51">
        <f t="shared" si="158"/>
        <v>0</v>
      </c>
      <c r="I799" s="52">
        <f t="shared" si="159"/>
        <v>0</v>
      </c>
      <c r="J799" s="17">
        <f t="shared" si="160"/>
        <v>0</v>
      </c>
      <c r="K799" s="13">
        <f>J799*60*24*'Metric Summary'!$A$14</f>
        <v>0</v>
      </c>
      <c r="L799" s="52">
        <f>D799*F799*AJ799*AK799*'Metric Summary'!$A$15</f>
        <v>0</v>
      </c>
      <c r="M799" s="52">
        <f>D799*F799*AJ799*AK799*'Metric Summary'!$A$15*'Metric Summary'!$A$17</f>
        <v>0</v>
      </c>
      <c r="N799" s="13">
        <f>L799*24*'Metric Summary'!$A$16+M799*'Metric Summary'!$A$18</f>
        <v>0</v>
      </c>
      <c r="AE799" t="s">
        <v>2198</v>
      </c>
      <c r="AF799" t="s">
        <v>171</v>
      </c>
      <c r="AG799">
        <v>1</v>
      </c>
      <c r="AH799">
        <v>7</v>
      </c>
      <c r="AI799">
        <v>3</v>
      </c>
      <c r="AL799">
        <v>391</v>
      </c>
      <c r="AM799">
        <v>352</v>
      </c>
      <c r="AN799" s="22"/>
      <c r="AO799" s="18">
        <f>250+19*AH799+D799*(23+(AL799-AM799)+AM799*(1-IF(AN799&gt;0,AN799,'Metric Summary'!$AG$2)))</f>
        <v>788.6</v>
      </c>
      <c r="AP799">
        <f t="shared" si="161"/>
        <v>0</v>
      </c>
      <c r="AQ799">
        <f t="shared" si="162"/>
        <v>0</v>
      </c>
    </row>
    <row r="800" spans="1:43" x14ac:dyDescent="0.2">
      <c r="A800" t="s">
        <v>2184</v>
      </c>
      <c r="B800" s="1" t="s">
        <v>2207</v>
      </c>
      <c r="C800" t="s">
        <v>2188</v>
      </c>
      <c r="D800" s="15">
        <v>1</v>
      </c>
      <c r="E800" s="1" t="s">
        <v>206</v>
      </c>
      <c r="F800" s="3">
        <f>'Metric Summary'!$C$63</f>
        <v>0</v>
      </c>
      <c r="G800" s="4">
        <f t="shared" si="157"/>
        <v>0</v>
      </c>
      <c r="H800" s="51">
        <f t="shared" si="158"/>
        <v>0</v>
      </c>
      <c r="I800" s="52">
        <f t="shared" si="159"/>
        <v>0</v>
      </c>
      <c r="J800" s="17">
        <f t="shared" si="160"/>
        <v>0</v>
      </c>
      <c r="K800" s="13">
        <f>J800*60*24*'Metric Summary'!$A$14</f>
        <v>0</v>
      </c>
      <c r="L800" s="52">
        <f>D800*F800*AJ800*AK800*'Metric Summary'!$A$15</f>
        <v>0</v>
      </c>
      <c r="M800" s="52">
        <f>D800*F800*AJ800*AK800*'Metric Summary'!$A$15*'Metric Summary'!$A$17</f>
        <v>0</v>
      </c>
      <c r="N800" s="13">
        <f>L800*24*'Metric Summary'!$A$16+M800*'Metric Summary'!$A$18</f>
        <v>0</v>
      </c>
      <c r="AE800" t="s">
        <v>2199</v>
      </c>
      <c r="AF800" t="s">
        <v>170</v>
      </c>
      <c r="AG800">
        <v>1</v>
      </c>
      <c r="AH800">
        <v>10</v>
      </c>
      <c r="AI800">
        <v>4</v>
      </c>
      <c r="AL800">
        <v>334</v>
      </c>
      <c r="AM800">
        <v>288</v>
      </c>
      <c r="AN800" s="22"/>
      <c r="AO800" s="18">
        <f>250+19*AH800+D800*(23+(AL800-AM800)+AM800*(1-IF(AN800&gt;0,AN800,'Metric Summary'!$AG$2)))</f>
        <v>624.20000000000005</v>
      </c>
      <c r="AP800">
        <f t="shared" si="161"/>
        <v>0</v>
      </c>
      <c r="AQ800">
        <f t="shared" si="162"/>
        <v>0</v>
      </c>
    </row>
    <row r="801" spans="1:43" x14ac:dyDescent="0.2">
      <c r="A801" t="s">
        <v>2184</v>
      </c>
      <c r="B801" s="1" t="s">
        <v>2207</v>
      </c>
      <c r="C801" t="s">
        <v>2189</v>
      </c>
      <c r="D801" s="15">
        <v>1</v>
      </c>
      <c r="E801" s="1" t="s">
        <v>206</v>
      </c>
      <c r="F801" s="3">
        <f>'Metric Summary'!$C$63</f>
        <v>0</v>
      </c>
      <c r="G801" s="4">
        <f t="shared" si="157"/>
        <v>0</v>
      </c>
      <c r="H801" s="51">
        <f t="shared" si="158"/>
        <v>0</v>
      </c>
      <c r="I801" s="52">
        <f t="shared" si="159"/>
        <v>0</v>
      </c>
      <c r="J801" s="17">
        <f t="shared" si="160"/>
        <v>0</v>
      </c>
      <c r="K801" s="13">
        <f>J801*60*24*'Metric Summary'!$A$14</f>
        <v>0</v>
      </c>
      <c r="L801" s="52">
        <f>D801*F801*AJ801*AK801*'Metric Summary'!$A$15</f>
        <v>0</v>
      </c>
      <c r="M801" s="52">
        <f>D801*F801*AJ801*AK801*'Metric Summary'!$A$15*'Metric Summary'!$A$17</f>
        <v>0</v>
      </c>
      <c r="N801" s="13">
        <f>L801*24*'Metric Summary'!$A$16+M801*'Metric Summary'!$A$18</f>
        <v>0</v>
      </c>
      <c r="AE801" t="s">
        <v>2200</v>
      </c>
      <c r="AF801" t="s">
        <v>170</v>
      </c>
      <c r="AG801">
        <v>1</v>
      </c>
      <c r="AH801">
        <v>7</v>
      </c>
      <c r="AI801">
        <v>5</v>
      </c>
      <c r="AL801">
        <v>123</v>
      </c>
      <c r="AM801">
        <v>96</v>
      </c>
      <c r="AN801" s="22"/>
      <c r="AO801" s="18">
        <f>250+19*AH801+D801*(23+(AL801-AM801)+AM801*(1-IF(AN801&gt;0,AN801,'Metric Summary'!$AG$2)))</f>
        <v>471.4</v>
      </c>
      <c r="AP801">
        <f t="shared" si="161"/>
        <v>0</v>
      </c>
      <c r="AQ801">
        <f t="shared" si="162"/>
        <v>0</v>
      </c>
    </row>
    <row r="802" spans="1:43" x14ac:dyDescent="0.2">
      <c r="A802" t="s">
        <v>2184</v>
      </c>
      <c r="B802" s="1" t="s">
        <v>2207</v>
      </c>
      <c r="C802" t="s">
        <v>2190</v>
      </c>
      <c r="D802" s="15">
        <v>1</v>
      </c>
      <c r="E802" s="1" t="s">
        <v>206</v>
      </c>
      <c r="F802" s="3">
        <f>'Metric Summary'!$C$63</f>
        <v>0</v>
      </c>
      <c r="G802" s="4">
        <f t="shared" si="157"/>
        <v>0</v>
      </c>
      <c r="H802" s="51">
        <f t="shared" si="158"/>
        <v>0</v>
      </c>
      <c r="I802" s="52">
        <f t="shared" si="159"/>
        <v>0</v>
      </c>
      <c r="J802" s="17">
        <f t="shared" si="160"/>
        <v>0</v>
      </c>
      <c r="K802" s="13">
        <f>J802*60*24*'Metric Summary'!$A$14</f>
        <v>0</v>
      </c>
      <c r="L802" s="52">
        <f>D802*F802*AJ802*AK802*'Metric Summary'!$A$15</f>
        <v>0</v>
      </c>
      <c r="M802" s="52">
        <f>D802*F802*AJ802*AK802*'Metric Summary'!$A$15*'Metric Summary'!$A$17</f>
        <v>0</v>
      </c>
      <c r="N802" s="13">
        <f>L802*24*'Metric Summary'!$A$16+M802*'Metric Summary'!$A$18</f>
        <v>0</v>
      </c>
      <c r="AE802" t="s">
        <v>2201</v>
      </c>
      <c r="AF802" t="s">
        <v>170</v>
      </c>
      <c r="AG802">
        <v>1</v>
      </c>
      <c r="AH802">
        <v>6</v>
      </c>
      <c r="AI802">
        <v>3</v>
      </c>
      <c r="AL802">
        <v>350</v>
      </c>
      <c r="AM802">
        <v>288</v>
      </c>
      <c r="AN802" s="22"/>
      <c r="AO802" s="18">
        <f>250+19*AH802+D802*(23+(AL802-AM802)+AM802*(1-IF(AN802&gt;0,AN802,'Metric Summary'!$AG$2)))</f>
        <v>564.20000000000005</v>
      </c>
      <c r="AP802">
        <f t="shared" si="161"/>
        <v>0</v>
      </c>
      <c r="AQ802">
        <f t="shared" si="162"/>
        <v>0</v>
      </c>
    </row>
    <row r="803" spans="1:43" x14ac:dyDescent="0.2">
      <c r="A803" t="s">
        <v>2184</v>
      </c>
      <c r="B803" s="1" t="s">
        <v>2207</v>
      </c>
      <c r="C803" t="s">
        <v>2191</v>
      </c>
      <c r="D803" s="15">
        <v>1</v>
      </c>
      <c r="E803" s="1" t="s">
        <v>206</v>
      </c>
      <c r="F803" s="3">
        <f>'Metric Summary'!$C$63</f>
        <v>0</v>
      </c>
      <c r="G803" s="4">
        <f t="shared" si="157"/>
        <v>0</v>
      </c>
      <c r="H803" s="51">
        <f t="shared" si="158"/>
        <v>0</v>
      </c>
      <c r="I803" s="52">
        <f t="shared" si="159"/>
        <v>0</v>
      </c>
      <c r="J803" s="17">
        <f t="shared" si="160"/>
        <v>0</v>
      </c>
      <c r="K803" s="13">
        <f>J803*60*24*'Metric Summary'!$A$14</f>
        <v>0</v>
      </c>
      <c r="L803" s="52">
        <f>D803*F803*AJ803*AK803*'Metric Summary'!$A$15</f>
        <v>0</v>
      </c>
      <c r="M803" s="52">
        <f>D803*F803*AJ803*AK803*'Metric Summary'!$A$15*'Metric Summary'!$A$17</f>
        <v>0</v>
      </c>
      <c r="N803" s="13">
        <f>L803*24*'Metric Summary'!$A$16+M803*'Metric Summary'!$A$18</f>
        <v>0</v>
      </c>
      <c r="AE803" t="s">
        <v>2202</v>
      </c>
      <c r="AF803" t="s">
        <v>170</v>
      </c>
      <c r="AG803">
        <v>1</v>
      </c>
      <c r="AH803">
        <v>7</v>
      </c>
      <c r="AI803">
        <v>4</v>
      </c>
      <c r="AL803">
        <v>131</v>
      </c>
      <c r="AM803">
        <v>96</v>
      </c>
      <c r="AN803" s="22"/>
      <c r="AO803" s="18">
        <f>250+19*AH803+D803*(23+(AL803-AM803)+AM803*(1-IF(AN803&gt;0,AN803,'Metric Summary'!$AG$2)))</f>
        <v>479.4</v>
      </c>
      <c r="AP803">
        <f t="shared" si="161"/>
        <v>0</v>
      </c>
      <c r="AQ803">
        <f t="shared" si="162"/>
        <v>0</v>
      </c>
    </row>
    <row r="804" spans="1:43" x14ac:dyDescent="0.2">
      <c r="A804" t="s">
        <v>2184</v>
      </c>
      <c r="B804" s="1" t="s">
        <v>2207</v>
      </c>
      <c r="C804" t="s">
        <v>2192</v>
      </c>
      <c r="D804" s="15">
        <v>1</v>
      </c>
      <c r="E804" s="1" t="s">
        <v>206</v>
      </c>
      <c r="F804" s="3">
        <f>'Metric Summary'!$C$63</f>
        <v>0</v>
      </c>
      <c r="G804" s="4">
        <f t="shared" si="157"/>
        <v>0</v>
      </c>
      <c r="H804" s="51">
        <f t="shared" si="158"/>
        <v>0</v>
      </c>
      <c r="I804" s="52">
        <f t="shared" si="159"/>
        <v>0</v>
      </c>
      <c r="J804" s="17">
        <f t="shared" si="160"/>
        <v>0</v>
      </c>
      <c r="K804" s="13">
        <f>J804*60*24*'Metric Summary'!$A$14</f>
        <v>0</v>
      </c>
      <c r="L804" s="52">
        <f>D804*F804*AJ804*AK804*'Metric Summary'!$A$15</f>
        <v>0</v>
      </c>
      <c r="M804" s="52">
        <f>D804*F804*AJ804*AK804*'Metric Summary'!$A$15*'Metric Summary'!$A$17</f>
        <v>0</v>
      </c>
      <c r="N804" s="13">
        <f>L804*24*'Metric Summary'!$A$16+M804*'Metric Summary'!$A$18</f>
        <v>0</v>
      </c>
      <c r="AE804" t="s">
        <v>2203</v>
      </c>
      <c r="AF804" t="s">
        <v>170</v>
      </c>
      <c r="AG804">
        <v>1</v>
      </c>
      <c r="AH804">
        <v>13</v>
      </c>
      <c r="AI804">
        <v>0</v>
      </c>
      <c r="AL804">
        <v>3449</v>
      </c>
      <c r="AM804">
        <v>3420</v>
      </c>
      <c r="AN804" s="22"/>
      <c r="AO804" s="18">
        <f>250+19*AH804+D804*(23+(AL804-AM804)+AM804*(1-IF(AN804&gt;0,AN804,'Metric Summary'!$AG$2)))</f>
        <v>1917</v>
      </c>
      <c r="AP804">
        <f t="shared" si="161"/>
        <v>0</v>
      </c>
      <c r="AQ804">
        <f t="shared" si="162"/>
        <v>0</v>
      </c>
    </row>
    <row r="805" spans="1:43" x14ac:dyDescent="0.2">
      <c r="A805" t="s">
        <v>2184</v>
      </c>
      <c r="B805" s="1" t="s">
        <v>2207</v>
      </c>
      <c r="C805" t="s">
        <v>2193</v>
      </c>
      <c r="D805" s="15">
        <v>1</v>
      </c>
      <c r="E805" s="1" t="s">
        <v>206</v>
      </c>
      <c r="F805" s="3">
        <f>'Metric Summary'!$C$63</f>
        <v>0</v>
      </c>
      <c r="G805" s="4">
        <f t="shared" si="157"/>
        <v>0</v>
      </c>
      <c r="H805" s="51">
        <f t="shared" si="158"/>
        <v>0</v>
      </c>
      <c r="I805" s="52">
        <f t="shared" si="159"/>
        <v>0</v>
      </c>
      <c r="J805" s="17">
        <f t="shared" si="160"/>
        <v>0</v>
      </c>
      <c r="K805" s="13">
        <f>J805*60*24*'Metric Summary'!$A$14</f>
        <v>0</v>
      </c>
      <c r="L805" s="52">
        <f>D805*F805*AJ805*AK805*'Metric Summary'!$A$15</f>
        <v>0</v>
      </c>
      <c r="M805" s="52">
        <f>D805*F805*AJ805*AK805*'Metric Summary'!$A$15*'Metric Summary'!$A$17</f>
        <v>0</v>
      </c>
      <c r="N805" s="13">
        <f>L805*24*'Metric Summary'!$A$16+M805*'Metric Summary'!$A$18</f>
        <v>0</v>
      </c>
      <c r="AE805" t="s">
        <v>2204</v>
      </c>
      <c r="AF805" t="s">
        <v>170</v>
      </c>
      <c r="AG805">
        <v>1</v>
      </c>
      <c r="AH805">
        <v>13</v>
      </c>
      <c r="AI805">
        <v>11</v>
      </c>
      <c r="AL805">
        <v>129</v>
      </c>
      <c r="AM805">
        <v>32</v>
      </c>
      <c r="AN805" s="22"/>
      <c r="AO805" s="18">
        <f>250+19*AH805+D805*(23+(AL805-AM805)+AM805*(1-IF(AN805&gt;0,AN805,'Metric Summary'!$AG$2)))</f>
        <v>629.79999999999995</v>
      </c>
      <c r="AP805">
        <f t="shared" si="161"/>
        <v>0</v>
      </c>
      <c r="AQ805">
        <f t="shared" si="162"/>
        <v>0</v>
      </c>
    </row>
    <row r="806" spans="1:43" x14ac:dyDescent="0.2">
      <c r="A806" t="s">
        <v>2184</v>
      </c>
      <c r="B806" s="1" t="s">
        <v>2207</v>
      </c>
      <c r="C806" t="s">
        <v>2194</v>
      </c>
      <c r="D806" s="15">
        <v>1</v>
      </c>
      <c r="E806" s="1" t="s">
        <v>206</v>
      </c>
      <c r="F806" s="3">
        <f>'Metric Summary'!$C$63</f>
        <v>0</v>
      </c>
      <c r="G806" s="4">
        <f t="shared" si="157"/>
        <v>0</v>
      </c>
      <c r="H806" s="51">
        <f t="shared" si="158"/>
        <v>0</v>
      </c>
      <c r="I806" s="52">
        <f t="shared" si="159"/>
        <v>0</v>
      </c>
      <c r="J806" s="17">
        <f t="shared" si="160"/>
        <v>0</v>
      </c>
      <c r="K806" s="13">
        <f>J806*60*24*'Metric Summary'!$A$14</f>
        <v>0</v>
      </c>
      <c r="L806" s="52">
        <f>D806*F806*AJ806*AK806*'Metric Summary'!$A$15</f>
        <v>0</v>
      </c>
      <c r="M806" s="52">
        <f>D806*F806*AJ806*AK806*'Metric Summary'!$A$15*'Metric Summary'!$A$17</f>
        <v>0</v>
      </c>
      <c r="N806" s="13">
        <f>L806*24*'Metric Summary'!$A$16+M806*'Metric Summary'!$A$18</f>
        <v>0</v>
      </c>
      <c r="AE806" t="s">
        <v>2205</v>
      </c>
      <c r="AF806" t="s">
        <v>170</v>
      </c>
      <c r="AG806">
        <v>1</v>
      </c>
      <c r="AH806">
        <v>7</v>
      </c>
      <c r="AI806">
        <v>4</v>
      </c>
      <c r="AL806">
        <v>379</v>
      </c>
      <c r="AM806">
        <v>352</v>
      </c>
      <c r="AN806" s="22"/>
      <c r="AO806" s="18">
        <f>250+19*AH806+D806*(23+(AL806-AM806)+AM806*(1-IF(AN806&gt;0,AN806,'Metric Summary'!$AG$2)))</f>
        <v>573.79999999999995</v>
      </c>
      <c r="AP806">
        <f t="shared" si="161"/>
        <v>0</v>
      </c>
      <c r="AQ806">
        <f t="shared" si="162"/>
        <v>0</v>
      </c>
    </row>
    <row r="807" spans="1:43" x14ac:dyDescent="0.2">
      <c r="A807" t="s">
        <v>2184</v>
      </c>
      <c r="B807" s="1" t="s">
        <v>2207</v>
      </c>
      <c r="C807" t="s">
        <v>2195</v>
      </c>
      <c r="D807" s="15">
        <v>1</v>
      </c>
      <c r="E807" s="1" t="s">
        <v>206</v>
      </c>
      <c r="F807" s="3">
        <f>'Metric Summary'!$C$63</f>
        <v>0</v>
      </c>
      <c r="G807" s="4">
        <f t="shared" si="157"/>
        <v>0</v>
      </c>
      <c r="H807" s="51">
        <f t="shared" si="158"/>
        <v>0</v>
      </c>
      <c r="I807" s="52">
        <f t="shared" si="159"/>
        <v>0</v>
      </c>
      <c r="J807" s="17">
        <f t="shared" si="160"/>
        <v>0</v>
      </c>
      <c r="K807" s="13">
        <f>J807*60*24*'Metric Summary'!$A$14</f>
        <v>0</v>
      </c>
      <c r="L807" s="52">
        <f>D807*F807*AJ807*AK807*'Metric Summary'!$A$15</f>
        <v>0</v>
      </c>
      <c r="M807" s="52">
        <f>D807*F807*AJ807*AK807*'Metric Summary'!$A$15*'Metric Summary'!$A$17</f>
        <v>0</v>
      </c>
      <c r="N807" s="13">
        <f>L807*24*'Metric Summary'!$A$16+M807*'Metric Summary'!$A$18</f>
        <v>0</v>
      </c>
      <c r="AE807" t="s">
        <v>2206</v>
      </c>
      <c r="AF807" t="s">
        <v>170</v>
      </c>
      <c r="AG807">
        <v>1</v>
      </c>
      <c r="AH807">
        <v>7</v>
      </c>
      <c r="AI807">
        <v>3</v>
      </c>
      <c r="AL807">
        <v>391</v>
      </c>
      <c r="AM807">
        <v>352</v>
      </c>
      <c r="AN807" s="22"/>
      <c r="AO807" s="18">
        <f>250+19*AH807+D807*(23+(AL807-AM807)+AM807*(1-IF(AN807&gt;0,AN807,'Metric Summary'!$AG$2)))</f>
        <v>585.79999999999995</v>
      </c>
      <c r="AP807">
        <f t="shared" si="161"/>
        <v>0</v>
      </c>
      <c r="AQ807">
        <f t="shared" si="162"/>
        <v>0</v>
      </c>
    </row>
    <row r="808" spans="1:43" x14ac:dyDescent="0.2">
      <c r="A808" s="6" t="s">
        <v>163</v>
      </c>
      <c r="B808" s="6" t="s">
        <v>330</v>
      </c>
      <c r="C808" t="s">
        <v>337</v>
      </c>
      <c r="D808" s="27">
        <v>20</v>
      </c>
      <c r="E808" s="14" t="s">
        <v>347</v>
      </c>
      <c r="F808" s="3">
        <f>'Metric Summary'!$C$64</f>
        <v>0</v>
      </c>
      <c r="G808" s="4">
        <f t="shared" si="144"/>
        <v>0</v>
      </c>
      <c r="H808" s="51">
        <f t="shared" si="145"/>
        <v>0</v>
      </c>
      <c r="I808" s="52">
        <f t="shared" si="146"/>
        <v>0</v>
      </c>
      <c r="J808" s="17">
        <f t="shared" si="147"/>
        <v>0</v>
      </c>
      <c r="K808" s="13">
        <f>J808*60*24*'Metric Summary'!$A$14</f>
        <v>0</v>
      </c>
      <c r="L808" s="52">
        <f>D808*F808*AJ808*AK808*'Metric Summary'!$A$15</f>
        <v>0</v>
      </c>
      <c r="M808" s="52">
        <f>D808*F808*AJ808*AK808*'Metric Summary'!$A$15*'Metric Summary'!$A$17</f>
        <v>0</v>
      </c>
      <c r="N808" s="13">
        <f>L808*24*'Metric Summary'!$A$16+M808*'Metric Summary'!$A$18</f>
        <v>0</v>
      </c>
      <c r="AE808" t="s">
        <v>342</v>
      </c>
      <c r="AF808" t="s">
        <v>171</v>
      </c>
      <c r="AG808">
        <v>1</v>
      </c>
      <c r="AH808">
        <v>14</v>
      </c>
      <c r="AI808">
        <v>8</v>
      </c>
      <c r="AL808">
        <v>582</v>
      </c>
      <c r="AM808">
        <v>512</v>
      </c>
      <c r="AN808" s="22"/>
      <c r="AO808" s="18">
        <f>250+19*AH808+D808*(23+(AL808-AM808)+AM808*(1-IF(AN808&gt;0,AN808,'Metric Summary'!$AG$2)))</f>
        <v>6472</v>
      </c>
      <c r="AP808">
        <f t="shared" si="148"/>
        <v>0</v>
      </c>
      <c r="AQ808">
        <f t="shared" si="149"/>
        <v>0</v>
      </c>
    </row>
    <row r="809" spans="1:43" x14ac:dyDescent="0.2">
      <c r="A809" s="6" t="s">
        <v>163</v>
      </c>
      <c r="B809" s="6" t="s">
        <v>330</v>
      </c>
      <c r="C809" t="s">
        <v>38</v>
      </c>
      <c r="D809" s="27"/>
      <c r="E809" s="6" t="s">
        <v>227</v>
      </c>
      <c r="F809" s="3">
        <f>'Metric Summary'!$C$64</f>
        <v>0</v>
      </c>
      <c r="G809" s="4">
        <f t="shared" si="144"/>
        <v>0</v>
      </c>
      <c r="H809" s="51">
        <f t="shared" si="145"/>
        <v>0</v>
      </c>
      <c r="I809" s="52">
        <f t="shared" si="146"/>
        <v>0</v>
      </c>
      <c r="J809" s="17">
        <f t="shared" si="147"/>
        <v>0</v>
      </c>
      <c r="K809" s="13">
        <f>J809*60*24*'Metric Summary'!$A$14</f>
        <v>0</v>
      </c>
      <c r="L809" s="52">
        <f>D809*F809*AJ809*AK809*'Metric Summary'!$A$15</f>
        <v>0</v>
      </c>
      <c r="M809" s="52">
        <f>D809*F809*AJ809*AK809*'Metric Summary'!$A$15*'Metric Summary'!$A$17</f>
        <v>0</v>
      </c>
      <c r="N809" s="13">
        <f>L809*24*'Metric Summary'!$A$16+M809*'Metric Summary'!$A$18</f>
        <v>0</v>
      </c>
      <c r="AE809" t="s">
        <v>39</v>
      </c>
      <c r="AF809" t="s">
        <v>171</v>
      </c>
      <c r="AG809">
        <v>5</v>
      </c>
      <c r="AH809">
        <v>28</v>
      </c>
      <c r="AI809">
        <v>3</v>
      </c>
      <c r="AL809">
        <v>1152</v>
      </c>
      <c r="AM809">
        <v>1024</v>
      </c>
      <c r="AN809" s="22"/>
      <c r="AO809" s="18">
        <f>250+19*AH809+D809*(23+(AL809-AM809)+AM809*(1-IF(AN809&gt;0,AN809,'Metric Summary'!$AG$2)))</f>
        <v>782</v>
      </c>
      <c r="AP809">
        <f t="shared" si="148"/>
        <v>0</v>
      </c>
      <c r="AQ809">
        <f t="shared" si="149"/>
        <v>0</v>
      </c>
    </row>
    <row r="810" spans="1:43" x14ac:dyDescent="0.2">
      <c r="A810" s="6" t="s">
        <v>163</v>
      </c>
      <c r="B810" s="6" t="s">
        <v>330</v>
      </c>
      <c r="C810" t="s">
        <v>0</v>
      </c>
      <c r="D810" s="3">
        <f>'Metric Summary'!D64</f>
        <v>1</v>
      </c>
      <c r="E810" s="6" t="s">
        <v>222</v>
      </c>
      <c r="F810" s="3">
        <f>'Metric Summary'!$C$64</f>
        <v>0</v>
      </c>
      <c r="G810" s="4">
        <f t="shared" si="144"/>
        <v>0</v>
      </c>
      <c r="H810" s="51">
        <f t="shared" si="145"/>
        <v>0</v>
      </c>
      <c r="I810" s="52">
        <f t="shared" si="146"/>
        <v>0</v>
      </c>
      <c r="J810" s="17">
        <f t="shared" si="147"/>
        <v>0</v>
      </c>
      <c r="K810" s="13">
        <f>J810*60*24*'Metric Summary'!$A$14</f>
        <v>0</v>
      </c>
      <c r="L810" s="52">
        <f>D810*F810*AJ810*AK810*'Metric Summary'!$A$15</f>
        <v>0</v>
      </c>
      <c r="M810" s="52">
        <f>D810*F810*AJ810*AK810*'Metric Summary'!$A$15*'Metric Summary'!$A$17</f>
        <v>0</v>
      </c>
      <c r="N810" s="13">
        <f>L810*24*'Metric Summary'!$A$16+M810*'Metric Summary'!$A$18</f>
        <v>0</v>
      </c>
      <c r="AE810" t="s">
        <v>76</v>
      </c>
      <c r="AF810" t="s">
        <v>171</v>
      </c>
      <c r="AG810">
        <v>1</v>
      </c>
      <c r="AH810">
        <v>22</v>
      </c>
      <c r="AI810">
        <v>8</v>
      </c>
      <c r="AL810">
        <v>882</v>
      </c>
      <c r="AM810">
        <v>768</v>
      </c>
      <c r="AN810" s="22">
        <v>0.8369140625</v>
      </c>
      <c r="AO810" s="18">
        <f>250+19*AH810+D810*(23+(AL810-AM810)+AM810*(1-IF(AN810&gt;0,AN810,'Metric Summary'!$AG$2)))</f>
        <v>930.25</v>
      </c>
      <c r="AP810">
        <f t="shared" si="148"/>
        <v>0</v>
      </c>
      <c r="AQ810">
        <f t="shared" si="149"/>
        <v>0</v>
      </c>
    </row>
    <row r="811" spans="1:43" x14ac:dyDescent="0.2">
      <c r="A811" s="6" t="s">
        <v>163</v>
      </c>
      <c r="B811" s="6" t="s">
        <v>330</v>
      </c>
      <c r="C811" t="s">
        <v>1</v>
      </c>
      <c r="D811" s="27">
        <f>D$810</f>
        <v>1</v>
      </c>
      <c r="E811" s="6" t="s">
        <v>222</v>
      </c>
      <c r="F811" s="3">
        <f>'Metric Summary'!$C$64</f>
        <v>0</v>
      </c>
      <c r="G811" s="4">
        <f t="shared" si="144"/>
        <v>0</v>
      </c>
      <c r="H811" s="51">
        <f t="shared" si="145"/>
        <v>0</v>
      </c>
      <c r="I811" s="52">
        <f t="shared" si="146"/>
        <v>0</v>
      </c>
      <c r="J811" s="17">
        <f t="shared" si="147"/>
        <v>0</v>
      </c>
      <c r="K811" s="13">
        <f>J811*60*24*'Metric Summary'!$A$14</f>
        <v>0</v>
      </c>
      <c r="L811" s="52">
        <f>D811*F811*AJ811*AK811*'Metric Summary'!$A$15</f>
        <v>0</v>
      </c>
      <c r="M811" s="52">
        <f>D811*F811*AJ811*AK811*'Metric Summary'!$A$15*'Metric Summary'!$A$17</f>
        <v>0</v>
      </c>
      <c r="N811" s="13">
        <f>L811*24*'Metric Summary'!$A$16+M811*'Metric Summary'!$A$18</f>
        <v>0</v>
      </c>
      <c r="P811" s="6"/>
      <c r="AE811" t="s">
        <v>77</v>
      </c>
      <c r="AF811" t="s">
        <v>171</v>
      </c>
      <c r="AG811">
        <v>1</v>
      </c>
      <c r="AH811">
        <v>18</v>
      </c>
      <c r="AI811">
        <v>1</v>
      </c>
      <c r="AL811">
        <v>1101</v>
      </c>
      <c r="AM811">
        <v>1056</v>
      </c>
      <c r="AN811" s="22">
        <v>0.81494140625</v>
      </c>
      <c r="AO811" s="18">
        <f>250+19*AH811+D811*(23+(AL811-AM811)+AM811*(1-IF(AN811&gt;0,AN811,'Metric Summary'!$AG$2)))</f>
        <v>855.421875</v>
      </c>
      <c r="AP811">
        <f t="shared" si="148"/>
        <v>0</v>
      </c>
      <c r="AQ811">
        <f t="shared" si="149"/>
        <v>0</v>
      </c>
    </row>
    <row r="812" spans="1:43" x14ac:dyDescent="0.2">
      <c r="A812" s="6" t="s">
        <v>163</v>
      </c>
      <c r="B812" s="6" t="s">
        <v>330</v>
      </c>
      <c r="C812" t="s">
        <v>2</v>
      </c>
      <c r="D812" s="27">
        <f>D$810</f>
        <v>1</v>
      </c>
      <c r="E812" s="6" t="s">
        <v>225</v>
      </c>
      <c r="F812" s="3">
        <f>'Metric Summary'!$C$64</f>
        <v>0</v>
      </c>
      <c r="G812" s="4">
        <f t="shared" si="144"/>
        <v>0</v>
      </c>
      <c r="H812" s="51">
        <f t="shared" si="145"/>
        <v>0</v>
      </c>
      <c r="I812" s="52">
        <f t="shared" si="146"/>
        <v>0</v>
      </c>
      <c r="J812" s="17">
        <f t="shared" si="147"/>
        <v>0</v>
      </c>
      <c r="K812" s="13">
        <f>J812*60*24*'Metric Summary'!$A$14</f>
        <v>0</v>
      </c>
      <c r="L812" s="52">
        <f>D812*F812*AJ812*AK812*'Metric Summary'!$A$15</f>
        <v>0</v>
      </c>
      <c r="M812" s="52">
        <f>D812*F812*AJ812*AK812*'Metric Summary'!$A$15*'Metric Summary'!$A$17</f>
        <v>0</v>
      </c>
      <c r="N812" s="13">
        <f>L812*24*'Metric Summary'!$A$16+M812*'Metric Summary'!$A$18</f>
        <v>0</v>
      </c>
      <c r="AE812" t="s">
        <v>81</v>
      </c>
      <c r="AF812" t="s">
        <v>171</v>
      </c>
      <c r="AG812">
        <v>1</v>
      </c>
      <c r="AH812">
        <v>8</v>
      </c>
      <c r="AI812">
        <v>5</v>
      </c>
      <c r="AL812">
        <v>195</v>
      </c>
      <c r="AM812">
        <v>128</v>
      </c>
      <c r="AN812" s="22"/>
      <c r="AO812" s="18">
        <f>250+19*AH812+D812*(23+(AL812-AM812)+AM812*(1-IF(AN812&gt;0,AN812,'Metric Summary'!$AG$2)))</f>
        <v>543.20000000000005</v>
      </c>
      <c r="AP812">
        <f t="shared" si="148"/>
        <v>0</v>
      </c>
      <c r="AQ812">
        <f t="shared" si="149"/>
        <v>0</v>
      </c>
    </row>
    <row r="813" spans="1:43" x14ac:dyDescent="0.2">
      <c r="A813" t="s">
        <v>163</v>
      </c>
      <c r="B813" s="6" t="s">
        <v>330</v>
      </c>
      <c r="C813" t="s">
        <v>3</v>
      </c>
      <c r="D813" s="27">
        <f>D$810</f>
        <v>1</v>
      </c>
      <c r="E813" s="6" t="s">
        <v>225</v>
      </c>
      <c r="F813" s="3">
        <f>'Metric Summary'!$C$64</f>
        <v>0</v>
      </c>
      <c r="G813" s="4">
        <f t="shared" si="144"/>
        <v>0</v>
      </c>
      <c r="H813" s="51">
        <f t="shared" si="145"/>
        <v>0</v>
      </c>
      <c r="I813" s="52">
        <f t="shared" si="146"/>
        <v>0</v>
      </c>
      <c r="J813" s="17">
        <f t="shared" si="147"/>
        <v>0</v>
      </c>
      <c r="K813" s="13">
        <f>J813*60*24*'Metric Summary'!$A$14</f>
        <v>0</v>
      </c>
      <c r="L813" s="52">
        <f>D813*F813*AJ813*AK813*'Metric Summary'!$A$15</f>
        <v>0</v>
      </c>
      <c r="M813" s="52">
        <f>D813*F813*AJ813*AK813*'Metric Summary'!$A$15*'Metric Summary'!$A$17</f>
        <v>0</v>
      </c>
      <c r="N813" s="13">
        <f>L813*24*'Metric Summary'!$A$16+M813*'Metric Summary'!$A$18</f>
        <v>0</v>
      </c>
      <c r="AE813" t="s">
        <v>84</v>
      </c>
      <c r="AF813" t="s">
        <v>171</v>
      </c>
      <c r="AG813">
        <v>1</v>
      </c>
      <c r="AH813">
        <v>30</v>
      </c>
      <c r="AI813">
        <v>28</v>
      </c>
      <c r="AL813">
        <v>371</v>
      </c>
      <c r="AM813">
        <v>128</v>
      </c>
      <c r="AN813" s="22">
        <v>0.2578125</v>
      </c>
      <c r="AO813" s="18">
        <f>250+19*AH813+D813*(23+(AL813-AM813)+AM813*(1-IF(AN813&gt;0,AN813,'Metric Summary'!$AG$2)))</f>
        <v>1181</v>
      </c>
      <c r="AP813">
        <f t="shared" si="148"/>
        <v>0</v>
      </c>
      <c r="AQ813">
        <f t="shared" si="149"/>
        <v>0</v>
      </c>
    </row>
    <row r="814" spans="1:43" x14ac:dyDescent="0.2">
      <c r="A814" t="s">
        <v>163</v>
      </c>
      <c r="B814" s="6" t="s">
        <v>330</v>
      </c>
      <c r="C814" t="s">
        <v>338</v>
      </c>
      <c r="D814" s="27">
        <v>10</v>
      </c>
      <c r="E814" s="7" t="s">
        <v>230</v>
      </c>
      <c r="F814" s="3">
        <f>'Metric Summary'!$C$64</f>
        <v>0</v>
      </c>
      <c r="G814" s="4">
        <f t="shared" si="144"/>
        <v>0</v>
      </c>
      <c r="H814" s="51">
        <f t="shared" si="145"/>
        <v>0</v>
      </c>
      <c r="I814" s="52">
        <f t="shared" si="146"/>
        <v>0</v>
      </c>
      <c r="J814" s="17">
        <f t="shared" si="147"/>
        <v>0</v>
      </c>
      <c r="K814" s="13">
        <f>J814*60*24*'Metric Summary'!$A$14</f>
        <v>0</v>
      </c>
      <c r="L814" s="52">
        <f>D814*F814*AJ814*AK814*'Metric Summary'!$A$15</f>
        <v>0</v>
      </c>
      <c r="M814" s="52">
        <f>D814*F814*AJ814*AK814*'Metric Summary'!$A$15*'Metric Summary'!$A$17</f>
        <v>0</v>
      </c>
      <c r="N814" s="13">
        <f>L814*24*'Metric Summary'!$A$16+M814*'Metric Summary'!$A$18</f>
        <v>0</v>
      </c>
      <c r="AE814" t="s">
        <v>343</v>
      </c>
      <c r="AF814" t="s">
        <v>171</v>
      </c>
      <c r="AG814">
        <v>1</v>
      </c>
      <c r="AH814">
        <v>15</v>
      </c>
      <c r="AI814">
        <v>7</v>
      </c>
      <c r="AL814">
        <v>1035</v>
      </c>
      <c r="AM814">
        <v>896</v>
      </c>
      <c r="AN814" s="22">
        <v>0.2578125</v>
      </c>
      <c r="AO814" s="18">
        <f>250+19*AH814+D814*(23+(AL814-AM814)+AM814*(1-IF(AN814&gt;0,AN814,'Metric Summary'!$AG$2)))</f>
        <v>8805</v>
      </c>
      <c r="AP814">
        <f t="shared" si="148"/>
        <v>0</v>
      </c>
      <c r="AQ814">
        <f t="shared" si="149"/>
        <v>0</v>
      </c>
    </row>
    <row r="815" spans="1:43" x14ac:dyDescent="0.2">
      <c r="A815" s="6" t="s">
        <v>163</v>
      </c>
      <c r="B815" s="6" t="s">
        <v>330</v>
      </c>
      <c r="C815" t="s">
        <v>4</v>
      </c>
      <c r="D815" s="27">
        <v>11</v>
      </c>
      <c r="E815" s="6" t="s">
        <v>230</v>
      </c>
      <c r="F815" s="3">
        <f>'Metric Summary'!$C$64</f>
        <v>0</v>
      </c>
      <c r="G815" s="4">
        <f t="shared" si="144"/>
        <v>0</v>
      </c>
      <c r="H815" s="51">
        <f t="shared" si="145"/>
        <v>0</v>
      </c>
      <c r="I815" s="52">
        <f t="shared" si="146"/>
        <v>0</v>
      </c>
      <c r="J815" s="17">
        <f t="shared" si="147"/>
        <v>0</v>
      </c>
      <c r="K815" s="13">
        <f>J815*60*24*'Metric Summary'!$A$14</f>
        <v>0</v>
      </c>
      <c r="L815" s="52">
        <f>D815*F815*AJ815*AK815*'Metric Summary'!$A$15</f>
        <v>0</v>
      </c>
      <c r="M815" s="52">
        <f>D815*F815*AJ815*AK815*'Metric Summary'!$A$15*'Metric Summary'!$A$17</f>
        <v>0</v>
      </c>
      <c r="N815" s="13">
        <f>L815*24*'Metric Summary'!$A$16+M815*'Metric Summary'!$A$18</f>
        <v>0</v>
      </c>
      <c r="AE815" t="s">
        <v>80</v>
      </c>
      <c r="AF815" t="s">
        <v>171</v>
      </c>
      <c r="AG815">
        <v>1</v>
      </c>
      <c r="AH815">
        <v>16</v>
      </c>
      <c r="AI815">
        <v>10</v>
      </c>
      <c r="AL815">
        <v>604</v>
      </c>
      <c r="AM815">
        <v>416</v>
      </c>
      <c r="AN815" s="22">
        <v>0.87179487179487181</v>
      </c>
      <c r="AO815" s="18">
        <f>250+19*AH815+D815*(23+(AL815-AM815)+AM815*(1-IF(AN815&gt;0,AN815,'Metric Summary'!$AG$2)))</f>
        <v>3461.6666666666665</v>
      </c>
      <c r="AP815">
        <f t="shared" si="148"/>
        <v>0</v>
      </c>
      <c r="AQ815">
        <f t="shared" si="149"/>
        <v>0</v>
      </c>
    </row>
    <row r="816" spans="1:43" x14ac:dyDescent="0.2">
      <c r="A816" s="6" t="s">
        <v>163</v>
      </c>
      <c r="B816" s="6" t="s">
        <v>330</v>
      </c>
      <c r="C816" t="s">
        <v>5</v>
      </c>
      <c r="D816" s="27">
        <f>D$810</f>
        <v>1</v>
      </c>
      <c r="E816" s="6" t="s">
        <v>226</v>
      </c>
      <c r="F816" s="3">
        <f>'Metric Summary'!$C$64</f>
        <v>0</v>
      </c>
      <c r="G816" s="4">
        <f t="shared" si="144"/>
        <v>0</v>
      </c>
      <c r="H816" s="51">
        <f t="shared" si="145"/>
        <v>0</v>
      </c>
      <c r="I816" s="52">
        <f t="shared" si="146"/>
        <v>0</v>
      </c>
      <c r="J816" s="17">
        <f t="shared" si="147"/>
        <v>0</v>
      </c>
      <c r="K816" s="13">
        <f>J816*60*24*'Metric Summary'!$A$14</f>
        <v>0</v>
      </c>
      <c r="L816" s="52">
        <f>D816*F816*AJ816*AK816*'Metric Summary'!$A$15</f>
        <v>0</v>
      </c>
      <c r="M816" s="52">
        <f>D816*F816*AJ816*AK816*'Metric Summary'!$A$15*'Metric Summary'!$A$17</f>
        <v>0</v>
      </c>
      <c r="N816" s="13">
        <f>L816*24*'Metric Summary'!$A$16+M816*'Metric Summary'!$A$18</f>
        <v>0</v>
      </c>
      <c r="AE816" t="s">
        <v>79</v>
      </c>
      <c r="AF816" t="s">
        <v>171</v>
      </c>
      <c r="AG816">
        <v>1</v>
      </c>
      <c r="AH816">
        <v>10</v>
      </c>
      <c r="AI816">
        <v>7</v>
      </c>
      <c r="AL816">
        <v>217</v>
      </c>
      <c r="AM816">
        <v>128</v>
      </c>
      <c r="AN816" s="22"/>
      <c r="AO816" s="18">
        <f>250+19*AH816+D816*(23+(AL816-AM816)+AM816*(1-IF(AN816&gt;0,AN816,'Metric Summary'!$AG$2)))</f>
        <v>603.20000000000005</v>
      </c>
      <c r="AP816">
        <f t="shared" si="148"/>
        <v>0</v>
      </c>
      <c r="AQ816">
        <f t="shared" si="149"/>
        <v>0</v>
      </c>
    </row>
    <row r="817" spans="1:43" x14ac:dyDescent="0.2">
      <c r="A817" s="6" t="s">
        <v>163</v>
      </c>
      <c r="B817" s="6" t="s">
        <v>330</v>
      </c>
      <c r="C817" t="s">
        <v>6</v>
      </c>
      <c r="D817" s="3">
        <f>'Metric Summary'!D65</f>
        <v>53</v>
      </c>
      <c r="E817" s="6" t="s">
        <v>229</v>
      </c>
      <c r="F817" s="3">
        <f>'Metric Summary'!$C$64</f>
        <v>0</v>
      </c>
      <c r="G817" s="4">
        <f t="shared" si="144"/>
        <v>0</v>
      </c>
      <c r="H817" s="51">
        <f t="shared" si="145"/>
        <v>0</v>
      </c>
      <c r="I817" s="52">
        <f t="shared" si="146"/>
        <v>0</v>
      </c>
      <c r="J817" s="17">
        <f t="shared" si="147"/>
        <v>0</v>
      </c>
      <c r="K817" s="13">
        <f>J817*60*24*'Metric Summary'!$A$14</f>
        <v>0</v>
      </c>
      <c r="L817" s="52">
        <f>D817*F817*AJ817*AK817*'Metric Summary'!$A$15</f>
        <v>0</v>
      </c>
      <c r="M817" s="52">
        <f>D817*F817*AJ817*AK817*'Metric Summary'!$A$15*'Metric Summary'!$A$17</f>
        <v>0</v>
      </c>
      <c r="N817" s="13">
        <f>L817*24*'Metric Summary'!$A$16+M817*'Metric Summary'!$A$18</f>
        <v>0</v>
      </c>
      <c r="AE817" t="s">
        <v>82</v>
      </c>
      <c r="AF817" t="s">
        <v>171</v>
      </c>
      <c r="AG817">
        <v>1</v>
      </c>
      <c r="AH817">
        <v>18</v>
      </c>
      <c r="AI817">
        <v>13</v>
      </c>
      <c r="AL817">
        <v>458</v>
      </c>
      <c r="AM817">
        <v>320</v>
      </c>
      <c r="AN817" s="22"/>
      <c r="AO817" s="18">
        <f>250+19*AH817+D817*(23+(AL817-AM817)+AM817*(1-IF(AN817&gt;0,AN817,'Metric Summary'!$AG$2)))</f>
        <v>15909</v>
      </c>
      <c r="AP817">
        <f t="shared" si="148"/>
        <v>0</v>
      </c>
      <c r="AQ817">
        <f t="shared" si="149"/>
        <v>0</v>
      </c>
    </row>
    <row r="818" spans="1:43" x14ac:dyDescent="0.2">
      <c r="A818" s="6" t="s">
        <v>163</v>
      </c>
      <c r="B818" s="6" t="s">
        <v>330</v>
      </c>
      <c r="C818" t="s">
        <v>142</v>
      </c>
      <c r="D818" s="27">
        <f>D$810</f>
        <v>1</v>
      </c>
      <c r="E818" s="6" t="s">
        <v>222</v>
      </c>
      <c r="F818" s="3">
        <f>'Metric Summary'!$C$64</f>
        <v>0</v>
      </c>
      <c r="G818" s="4">
        <f t="shared" si="144"/>
        <v>0</v>
      </c>
      <c r="H818" s="51">
        <f t="shared" si="145"/>
        <v>0</v>
      </c>
      <c r="I818" s="52">
        <f t="shared" si="146"/>
        <v>0</v>
      </c>
      <c r="J818" s="17">
        <f t="shared" si="147"/>
        <v>0</v>
      </c>
      <c r="K818" s="13">
        <f>J818*60*24*'Metric Summary'!$A$14</f>
        <v>0</v>
      </c>
      <c r="L818" s="52">
        <f>D818*F818*AJ818*AK818*'Metric Summary'!$A$15</f>
        <v>0</v>
      </c>
      <c r="M818" s="52">
        <f>D818*F818*AJ818*AK818*'Metric Summary'!$A$15*'Metric Summary'!$A$17</f>
        <v>0</v>
      </c>
      <c r="N818" s="13">
        <f>L818*24*'Metric Summary'!$A$16+M818*'Metric Summary'!$A$18</f>
        <v>0</v>
      </c>
      <c r="AE818" t="s">
        <v>83</v>
      </c>
      <c r="AF818" t="s">
        <v>171</v>
      </c>
      <c r="AG818">
        <v>1</v>
      </c>
      <c r="AH818">
        <v>16</v>
      </c>
      <c r="AI818">
        <v>8</v>
      </c>
      <c r="AL818">
        <v>756</v>
      </c>
      <c r="AM818">
        <v>640</v>
      </c>
      <c r="AN818" s="22">
        <v>0.88515624999999998</v>
      </c>
      <c r="AO818" s="18">
        <f>250+19*AH818+D818*(23+(AL818-AM818)+AM818*(1-IF(AN818&gt;0,AN818,'Metric Summary'!$AG$2)))</f>
        <v>766.5</v>
      </c>
      <c r="AP818">
        <f t="shared" si="148"/>
        <v>0</v>
      </c>
      <c r="AQ818">
        <f t="shared" si="149"/>
        <v>0</v>
      </c>
    </row>
    <row r="819" spans="1:43" x14ac:dyDescent="0.2">
      <c r="A819" s="6" t="s">
        <v>163</v>
      </c>
      <c r="B819" s="6" t="s">
        <v>330</v>
      </c>
      <c r="C819" t="s">
        <v>241</v>
      </c>
      <c r="D819" s="27">
        <f>D$810</f>
        <v>1</v>
      </c>
      <c r="E819" s="6" t="s">
        <v>222</v>
      </c>
      <c r="F819" s="3">
        <f>'Metric Summary'!$C$64</f>
        <v>0</v>
      </c>
      <c r="G819" s="4">
        <f t="shared" si="144"/>
        <v>0</v>
      </c>
      <c r="H819" s="51">
        <f t="shared" si="145"/>
        <v>0</v>
      </c>
      <c r="I819" s="52">
        <f t="shared" si="146"/>
        <v>0</v>
      </c>
      <c r="J819" s="17">
        <f t="shared" si="147"/>
        <v>0</v>
      </c>
      <c r="K819" s="13">
        <f>J819*60*24*'Metric Summary'!$A$14</f>
        <v>0</v>
      </c>
      <c r="L819" s="52">
        <f>D819*F819*AJ819*AK819*'Metric Summary'!$A$15</f>
        <v>0</v>
      </c>
      <c r="M819" s="52">
        <f>D819*F819*AJ819*AK819*'Metric Summary'!$A$15*'Metric Summary'!$A$17</f>
        <v>0</v>
      </c>
      <c r="N819" s="13">
        <f>L819*24*'Metric Summary'!$A$16+M819*'Metric Summary'!$A$18</f>
        <v>0</v>
      </c>
      <c r="AE819" t="s">
        <v>242</v>
      </c>
      <c r="AF819" t="s">
        <v>171</v>
      </c>
      <c r="AG819">
        <v>5</v>
      </c>
      <c r="AH819">
        <v>7</v>
      </c>
      <c r="AI819">
        <v>1</v>
      </c>
      <c r="AL819">
        <v>547</v>
      </c>
      <c r="AM819">
        <v>512</v>
      </c>
      <c r="AN819" s="22">
        <v>0.88515624999999998</v>
      </c>
      <c r="AO819" s="18">
        <f>250+19*AH819+D819*(23+(AL819-AM819)+AM819*(1-IF(AN819&gt;0,AN819,'Metric Summary'!$AG$2)))</f>
        <v>499.8</v>
      </c>
      <c r="AP819">
        <f t="shared" si="148"/>
        <v>0</v>
      </c>
      <c r="AQ819">
        <f t="shared" si="149"/>
        <v>0</v>
      </c>
    </row>
    <row r="820" spans="1:43" x14ac:dyDescent="0.2">
      <c r="A820" s="6" t="s">
        <v>163</v>
      </c>
      <c r="B820" s="6" t="s">
        <v>330</v>
      </c>
      <c r="C820" t="s">
        <v>339</v>
      </c>
      <c r="D820" s="27">
        <v>8</v>
      </c>
      <c r="E820" s="1" t="s">
        <v>349</v>
      </c>
      <c r="F820" s="3">
        <f>'Metric Summary'!$C$64</f>
        <v>0</v>
      </c>
      <c r="G820" s="4">
        <f t="shared" si="144"/>
        <v>0</v>
      </c>
      <c r="H820" s="51">
        <f t="shared" si="145"/>
        <v>0</v>
      </c>
      <c r="I820" s="52">
        <f t="shared" si="146"/>
        <v>0</v>
      </c>
      <c r="J820" s="17">
        <f t="shared" si="147"/>
        <v>0</v>
      </c>
      <c r="K820" s="13">
        <f>J820*60*24*'Metric Summary'!$A$14</f>
        <v>0</v>
      </c>
      <c r="L820" s="52">
        <f>D820*F820*AJ820*AK820*'Metric Summary'!$A$15</f>
        <v>0</v>
      </c>
      <c r="M820" s="52">
        <f>D820*F820*AJ820*AK820*'Metric Summary'!$A$15*'Metric Summary'!$A$17</f>
        <v>0</v>
      </c>
      <c r="N820" s="13">
        <f>L820*24*'Metric Summary'!$A$16+M820*'Metric Summary'!$A$18</f>
        <v>0</v>
      </c>
      <c r="AE820" t="s">
        <v>344</v>
      </c>
      <c r="AF820" t="s">
        <v>171</v>
      </c>
      <c r="AG820">
        <v>1</v>
      </c>
      <c r="AH820">
        <v>41</v>
      </c>
      <c r="AI820">
        <v>30</v>
      </c>
      <c r="AL820">
        <v>1202</v>
      </c>
      <c r="AM820">
        <v>832</v>
      </c>
      <c r="AN820" s="22">
        <v>0.88515624999999998</v>
      </c>
      <c r="AO820" s="18">
        <f>250+19*AH820+D820*(23+(AL820-AM820)+AM820*(1-IF(AN820&gt;0,AN820,'Metric Summary'!$AG$2)))</f>
        <v>4937.3999999999996</v>
      </c>
      <c r="AP820">
        <f t="shared" si="148"/>
        <v>0</v>
      </c>
      <c r="AQ820">
        <f t="shared" si="149"/>
        <v>0</v>
      </c>
    </row>
    <row r="821" spans="1:43" x14ac:dyDescent="0.2">
      <c r="A821" s="6" t="s">
        <v>163</v>
      </c>
      <c r="B821" s="6" t="s">
        <v>330</v>
      </c>
      <c r="C821" t="s">
        <v>340</v>
      </c>
      <c r="D821" s="27">
        <f>D$810</f>
        <v>1</v>
      </c>
      <c r="E821" s="6" t="s">
        <v>222</v>
      </c>
      <c r="F821" s="3">
        <f>'Metric Summary'!$C$64</f>
        <v>0</v>
      </c>
      <c r="G821" s="4">
        <f t="shared" si="144"/>
        <v>0</v>
      </c>
      <c r="H821" s="51">
        <f t="shared" si="145"/>
        <v>0</v>
      </c>
      <c r="I821" s="52">
        <f t="shared" si="146"/>
        <v>0</v>
      </c>
      <c r="J821" s="17">
        <f t="shared" si="147"/>
        <v>0</v>
      </c>
      <c r="K821" s="13">
        <f>J821*60*24*'Metric Summary'!$A$14</f>
        <v>0</v>
      </c>
      <c r="L821" s="52">
        <f>D821*F821*AJ821*AK821*'Metric Summary'!$A$15</f>
        <v>0</v>
      </c>
      <c r="M821" s="52">
        <f>D821*F821*AJ821*AK821*'Metric Summary'!$A$15*'Metric Summary'!$A$17</f>
        <v>0</v>
      </c>
      <c r="N821" s="13">
        <f>L821*24*'Metric Summary'!$A$16+M821*'Metric Summary'!$A$18</f>
        <v>0</v>
      </c>
      <c r="AE821" t="s">
        <v>345</v>
      </c>
      <c r="AF821" t="s">
        <v>171</v>
      </c>
      <c r="AG821">
        <v>1</v>
      </c>
      <c r="AH821">
        <v>16</v>
      </c>
      <c r="AI821">
        <v>7</v>
      </c>
      <c r="AL821">
        <v>812</v>
      </c>
      <c r="AM821">
        <v>708</v>
      </c>
      <c r="AN821" s="22">
        <v>0.88515624999999998</v>
      </c>
      <c r="AO821" s="18">
        <f>250+19*AH821+D821*(23+(AL821-AM821)+AM821*(1-IF(AN821&gt;0,AN821,'Metric Summary'!$AG$2)))</f>
        <v>762.30937500000005</v>
      </c>
      <c r="AP821">
        <f t="shared" si="148"/>
        <v>0</v>
      </c>
      <c r="AQ821">
        <f t="shared" si="149"/>
        <v>0</v>
      </c>
    </row>
    <row r="822" spans="1:43" x14ac:dyDescent="0.2">
      <c r="A822" s="6" t="s">
        <v>163</v>
      </c>
      <c r="B822" s="6" t="s">
        <v>330</v>
      </c>
      <c r="C822" t="s">
        <v>143</v>
      </c>
      <c r="D822" s="27">
        <v>3</v>
      </c>
      <c r="E822" s="6" t="s">
        <v>231</v>
      </c>
      <c r="F822" s="3">
        <f>'Metric Summary'!$C$64</f>
        <v>0</v>
      </c>
      <c r="G822" s="4">
        <f t="shared" si="144"/>
        <v>0</v>
      </c>
      <c r="H822" s="51">
        <f t="shared" si="145"/>
        <v>0</v>
      </c>
      <c r="I822" s="52">
        <f t="shared" si="146"/>
        <v>0</v>
      </c>
      <c r="J822" s="17">
        <f t="shared" si="147"/>
        <v>0</v>
      </c>
      <c r="K822" s="13">
        <f>J822*60*24*'Metric Summary'!$A$14</f>
        <v>0</v>
      </c>
      <c r="L822" s="52">
        <f>D822*F822*AJ822*AK822*'Metric Summary'!$A$15</f>
        <v>0</v>
      </c>
      <c r="M822" s="52">
        <f>D822*F822*AJ822*AK822*'Metric Summary'!$A$15*'Metric Summary'!$A$17</f>
        <v>0</v>
      </c>
      <c r="N822" s="13">
        <f>L822*24*'Metric Summary'!$A$16+M822*'Metric Summary'!$A$18</f>
        <v>0</v>
      </c>
      <c r="AE822" t="s">
        <v>78</v>
      </c>
      <c r="AF822" t="s">
        <v>171</v>
      </c>
      <c r="AG822">
        <v>1</v>
      </c>
      <c r="AH822">
        <v>8</v>
      </c>
      <c r="AI822">
        <v>0</v>
      </c>
      <c r="AL822">
        <v>452</v>
      </c>
      <c r="AM822">
        <v>384</v>
      </c>
      <c r="AN822" s="22"/>
      <c r="AO822" s="18">
        <f>250+19*AH822+D822*(23+(AL822-AM822)+AM822*(1-IF(AN822&gt;0,AN822,'Metric Summary'!$AG$2)))</f>
        <v>1135.8000000000002</v>
      </c>
      <c r="AP822">
        <f t="shared" si="148"/>
        <v>0</v>
      </c>
      <c r="AQ822">
        <f t="shared" si="149"/>
        <v>0</v>
      </c>
    </row>
    <row r="823" spans="1:43" x14ac:dyDescent="0.2">
      <c r="A823" s="6" t="s">
        <v>163</v>
      </c>
      <c r="B823" s="6" t="s">
        <v>330</v>
      </c>
      <c r="C823" t="s">
        <v>112</v>
      </c>
      <c r="D823" s="27">
        <v>2</v>
      </c>
      <c r="E823" s="6" t="s">
        <v>232</v>
      </c>
      <c r="F823" s="3">
        <f>'Metric Summary'!$C$64</f>
        <v>0</v>
      </c>
      <c r="G823" s="4">
        <f t="shared" si="144"/>
        <v>0</v>
      </c>
      <c r="H823" s="51">
        <f t="shared" si="145"/>
        <v>0</v>
      </c>
      <c r="I823" s="52">
        <f t="shared" si="146"/>
        <v>0</v>
      </c>
      <c r="J823" s="17">
        <f t="shared" si="147"/>
        <v>0</v>
      </c>
      <c r="K823" s="13">
        <f>J823*60*24*'Metric Summary'!$A$14</f>
        <v>0</v>
      </c>
      <c r="L823" s="52">
        <f>D823*F823*AJ823*AK823*'Metric Summary'!$A$15</f>
        <v>0</v>
      </c>
      <c r="M823" s="52">
        <f>D823*F823*AJ823*AK823*'Metric Summary'!$A$15*'Metric Summary'!$A$17</f>
        <v>0</v>
      </c>
      <c r="N823" s="13">
        <f>L823*24*'Metric Summary'!$A$16+M823*'Metric Summary'!$A$18</f>
        <v>0</v>
      </c>
      <c r="AE823" t="s">
        <v>93</v>
      </c>
      <c r="AF823" t="s">
        <v>171</v>
      </c>
      <c r="AG823">
        <v>1</v>
      </c>
      <c r="AH823">
        <v>8</v>
      </c>
      <c r="AI823">
        <v>4</v>
      </c>
      <c r="AL823">
        <v>428</v>
      </c>
      <c r="AM823">
        <v>384</v>
      </c>
      <c r="AN823" s="22"/>
      <c r="AO823" s="18">
        <f>250+19*AH823+D823*(23+(AL823-AM823)+AM823*(1-IF(AN823&gt;0,AN823,'Metric Summary'!$AG$2)))</f>
        <v>843.2</v>
      </c>
      <c r="AP823">
        <f t="shared" si="148"/>
        <v>0</v>
      </c>
      <c r="AQ823">
        <f t="shared" si="149"/>
        <v>0</v>
      </c>
    </row>
    <row r="824" spans="1:43" x14ac:dyDescent="0.2">
      <c r="A824" s="6" t="s">
        <v>163</v>
      </c>
      <c r="B824" s="6" t="s">
        <v>330</v>
      </c>
      <c r="C824" t="s">
        <v>341</v>
      </c>
      <c r="D824" s="27"/>
      <c r="E824" s="1" t="s">
        <v>348</v>
      </c>
      <c r="F824" s="3">
        <f>'Metric Summary'!$C$64</f>
        <v>0</v>
      </c>
      <c r="G824" s="4">
        <f t="shared" si="144"/>
        <v>0</v>
      </c>
      <c r="H824" s="51">
        <f t="shared" si="145"/>
        <v>0</v>
      </c>
      <c r="I824" s="52">
        <f t="shared" si="146"/>
        <v>0</v>
      </c>
      <c r="J824" s="17">
        <f t="shared" si="147"/>
        <v>0</v>
      </c>
      <c r="K824" s="13">
        <f>J824*60*24*'Metric Summary'!$A$14</f>
        <v>0</v>
      </c>
      <c r="L824" s="52">
        <f>D824*F824*AJ824*AK824*'Metric Summary'!$A$15</f>
        <v>0</v>
      </c>
      <c r="M824" s="52">
        <f>D824*F824*AJ824*AK824*'Metric Summary'!$A$15*'Metric Summary'!$A$17</f>
        <v>0</v>
      </c>
      <c r="N824" s="13">
        <f>L824*24*'Metric Summary'!$A$16+M824*'Metric Summary'!$A$18</f>
        <v>0</v>
      </c>
      <c r="AE824" t="s">
        <v>346</v>
      </c>
      <c r="AF824" t="s">
        <v>171</v>
      </c>
      <c r="AG824">
        <v>1</v>
      </c>
      <c r="AH824">
        <v>10</v>
      </c>
      <c r="AI824">
        <v>3</v>
      </c>
      <c r="AL824">
        <v>1194</v>
      </c>
      <c r="AM824">
        <v>1152</v>
      </c>
      <c r="AN824" s="22"/>
      <c r="AO824" s="18">
        <f>250+19*AH824+D824*(23+(AL824-AM824)+AM824*(1-IF(AN824&gt;0,AN824,'Metric Summary'!$AG$2)))</f>
        <v>440</v>
      </c>
      <c r="AP824">
        <f t="shared" si="148"/>
        <v>0</v>
      </c>
      <c r="AQ824">
        <f t="shared" si="149"/>
        <v>0</v>
      </c>
    </row>
    <row r="825" spans="1:43" x14ac:dyDescent="0.2">
      <c r="A825" s="6" t="s">
        <v>163</v>
      </c>
      <c r="B825" s="6" t="s">
        <v>330</v>
      </c>
      <c r="C825" t="s">
        <v>113</v>
      </c>
      <c r="D825" s="27">
        <v>5</v>
      </c>
      <c r="E825" s="6" t="s">
        <v>235</v>
      </c>
      <c r="F825" s="3">
        <f>'Metric Summary'!$C$64</f>
        <v>0</v>
      </c>
      <c r="G825" s="4">
        <f t="shared" si="144"/>
        <v>0</v>
      </c>
      <c r="H825" s="51">
        <f t="shared" si="145"/>
        <v>0</v>
      </c>
      <c r="I825" s="52">
        <f t="shared" si="146"/>
        <v>0</v>
      </c>
      <c r="J825" s="17">
        <f t="shared" si="147"/>
        <v>0</v>
      </c>
      <c r="K825" s="13">
        <f>J825*60*24*'Metric Summary'!$A$14</f>
        <v>0</v>
      </c>
      <c r="L825" s="52">
        <f>D825*F825*AJ825*AK825*'Metric Summary'!$A$15</f>
        <v>0</v>
      </c>
      <c r="M825" s="52">
        <f>D825*F825*AJ825*AK825*'Metric Summary'!$A$15*'Metric Summary'!$A$17</f>
        <v>0</v>
      </c>
      <c r="N825" s="13">
        <f>L825*24*'Metric Summary'!$A$16+M825*'Metric Summary'!$A$18</f>
        <v>0</v>
      </c>
      <c r="AE825" t="s">
        <v>30</v>
      </c>
      <c r="AF825" t="s">
        <v>171</v>
      </c>
      <c r="AG825">
        <v>1</v>
      </c>
      <c r="AH825">
        <v>29</v>
      </c>
      <c r="AI825">
        <v>18</v>
      </c>
      <c r="AL825">
        <v>1204</v>
      </c>
      <c r="AM825">
        <v>896</v>
      </c>
      <c r="AN825" s="22">
        <v>0.83494543650793651</v>
      </c>
      <c r="AO825" s="18">
        <f>250+19*AH825+D825*(23+(AL825-AM825)+AM825*(1-IF(AN825&gt;0,AN825,'Metric Summary'!$AG$2)))</f>
        <v>3195.4444444444443</v>
      </c>
      <c r="AP825">
        <f t="shared" si="148"/>
        <v>0</v>
      </c>
      <c r="AQ825">
        <f t="shared" si="149"/>
        <v>0</v>
      </c>
    </row>
    <row r="826" spans="1:43" x14ac:dyDescent="0.2">
      <c r="A826" s="6" t="s">
        <v>163</v>
      </c>
      <c r="B826" s="6" t="s">
        <v>330</v>
      </c>
      <c r="C826" t="s">
        <v>139</v>
      </c>
      <c r="D826" s="27">
        <v>35</v>
      </c>
      <c r="E826" s="6" t="s">
        <v>208</v>
      </c>
      <c r="F826" s="3">
        <f>'Metric Summary'!$C$64</f>
        <v>0</v>
      </c>
      <c r="G826" s="4">
        <f t="shared" si="144"/>
        <v>0</v>
      </c>
      <c r="H826" s="51">
        <f t="shared" si="145"/>
        <v>0</v>
      </c>
      <c r="I826" s="52">
        <f t="shared" si="146"/>
        <v>0</v>
      </c>
      <c r="J826" s="17">
        <f t="shared" si="147"/>
        <v>0</v>
      </c>
      <c r="K826" s="13">
        <f>J826*60*24*'Metric Summary'!$A$14</f>
        <v>0</v>
      </c>
      <c r="L826" s="52">
        <f>D826*F826*AJ826*AK826*'Metric Summary'!$A$15</f>
        <v>0</v>
      </c>
      <c r="M826" s="52">
        <f>D826*F826*AJ826*AK826*'Metric Summary'!$A$15*'Metric Summary'!$A$17</f>
        <v>0</v>
      </c>
      <c r="N826" s="13">
        <f>L826*24*'Metric Summary'!$A$16+M826*'Metric Summary'!$A$18</f>
        <v>0</v>
      </c>
      <c r="AE826" t="s">
        <v>133</v>
      </c>
      <c r="AF826" t="s">
        <v>171</v>
      </c>
      <c r="AG826">
        <v>1</v>
      </c>
      <c r="AH826">
        <v>11</v>
      </c>
      <c r="AI826">
        <v>4</v>
      </c>
      <c r="AL826">
        <v>971</v>
      </c>
      <c r="AM826">
        <v>896</v>
      </c>
      <c r="AN826" s="22">
        <v>0.91038602941176472</v>
      </c>
      <c r="AO826" s="18">
        <f>250+19*AH826+D826*(23+(AL826-AM826)+AM826*(1-IF(AN826&gt;0,AN826,'Metric Summary'!$AG$2)))</f>
        <v>6699.2941176470586</v>
      </c>
      <c r="AP826">
        <f t="shared" si="148"/>
        <v>0</v>
      </c>
      <c r="AQ826">
        <f t="shared" si="149"/>
        <v>0</v>
      </c>
    </row>
    <row r="827" spans="1:43" x14ac:dyDescent="0.2">
      <c r="A827" s="6" t="s">
        <v>163</v>
      </c>
      <c r="B827" s="6" t="s">
        <v>330</v>
      </c>
      <c r="C827" t="s">
        <v>140</v>
      </c>
      <c r="D827" s="27"/>
      <c r="E827" s="6" t="s">
        <v>233</v>
      </c>
      <c r="F827" s="3">
        <f>'Metric Summary'!$C$64</f>
        <v>0</v>
      </c>
      <c r="G827" s="4">
        <f t="shared" si="144"/>
        <v>0</v>
      </c>
      <c r="H827" s="51">
        <f t="shared" si="145"/>
        <v>0</v>
      </c>
      <c r="I827" s="52">
        <f t="shared" si="146"/>
        <v>0</v>
      </c>
      <c r="J827" s="17">
        <f t="shared" si="147"/>
        <v>0</v>
      </c>
      <c r="K827" s="13">
        <f>J827*60*24*'Metric Summary'!$A$14</f>
        <v>0</v>
      </c>
      <c r="L827" s="52">
        <f>D827*F827*AJ827*AK827*'Metric Summary'!$A$15</f>
        <v>0</v>
      </c>
      <c r="M827" s="52">
        <f>D827*F827*AJ827*AK827*'Metric Summary'!$A$15*'Metric Summary'!$A$17</f>
        <v>0</v>
      </c>
      <c r="N827" s="13">
        <f>L827*24*'Metric Summary'!$A$16+M827*'Metric Summary'!$A$18</f>
        <v>0</v>
      </c>
      <c r="AE827" t="s">
        <v>94</v>
      </c>
      <c r="AF827" t="s">
        <v>171</v>
      </c>
      <c r="AG827">
        <v>1</v>
      </c>
      <c r="AH827">
        <v>13</v>
      </c>
      <c r="AI827">
        <v>6</v>
      </c>
      <c r="AL827">
        <v>1245</v>
      </c>
      <c r="AM827">
        <v>1152</v>
      </c>
      <c r="AN827" s="22"/>
      <c r="AO827" s="18">
        <f>250+19*AH827+D827*(23+(AL827-AM827)+AM827*(1-IF(AN827&gt;0,AN827,'Metric Summary'!$AG$2)))</f>
        <v>497</v>
      </c>
      <c r="AP827">
        <f t="shared" si="148"/>
        <v>0</v>
      </c>
      <c r="AQ827">
        <f t="shared" si="149"/>
        <v>0</v>
      </c>
    </row>
    <row r="828" spans="1:43" x14ac:dyDescent="0.2">
      <c r="A828" s="6" t="s">
        <v>163</v>
      </c>
      <c r="B828" s="6" t="s">
        <v>330</v>
      </c>
      <c r="C828" t="s">
        <v>245</v>
      </c>
      <c r="D828" s="27">
        <f>D829</f>
        <v>80</v>
      </c>
      <c r="E828" s="6" t="s">
        <v>307</v>
      </c>
      <c r="F828" s="3">
        <f>'Metric Summary'!$C$64</f>
        <v>0</v>
      </c>
      <c r="G828" s="4">
        <f t="shared" si="144"/>
        <v>0</v>
      </c>
      <c r="H828" s="51">
        <f t="shared" si="145"/>
        <v>0</v>
      </c>
      <c r="I828" s="52">
        <f t="shared" si="146"/>
        <v>0</v>
      </c>
      <c r="J828" s="17">
        <f t="shared" si="147"/>
        <v>0</v>
      </c>
      <c r="K828" s="13">
        <f>J828*60*24*'Metric Summary'!$A$14</f>
        <v>0</v>
      </c>
      <c r="L828" s="52">
        <f>D828*F828*AJ828*AK828*'Metric Summary'!$A$15</f>
        <v>0</v>
      </c>
      <c r="M828" s="52">
        <f>D828*F828*AJ828*AK828*'Metric Summary'!$A$15*'Metric Summary'!$A$17</f>
        <v>0</v>
      </c>
      <c r="N828" s="13">
        <f>L828*24*'Metric Summary'!$A$16+M828*'Metric Summary'!$A$18</f>
        <v>0</v>
      </c>
      <c r="AE828" t="s">
        <v>246</v>
      </c>
      <c r="AF828" t="s">
        <v>171</v>
      </c>
      <c r="AG828">
        <v>1</v>
      </c>
      <c r="AH828">
        <v>10</v>
      </c>
      <c r="AI828">
        <v>4</v>
      </c>
      <c r="AL828">
        <v>710</v>
      </c>
      <c r="AM828">
        <v>640</v>
      </c>
      <c r="AN828" s="22">
        <v>0.85398065476190477</v>
      </c>
      <c r="AO828" s="18">
        <f>250+19*AH828+D828*(23+(AL828-AM828)+AM828*(1-IF(AN828&gt;0,AN828,'Metric Summary'!$AG$2)))</f>
        <v>15356.190476190477</v>
      </c>
      <c r="AP828">
        <f t="shared" si="148"/>
        <v>0</v>
      </c>
      <c r="AQ828">
        <f t="shared" si="149"/>
        <v>0</v>
      </c>
    </row>
    <row r="829" spans="1:43" x14ac:dyDescent="0.2">
      <c r="A829" s="6" t="s">
        <v>163</v>
      </c>
      <c r="B829" s="6" t="s">
        <v>330</v>
      </c>
      <c r="C829" t="s">
        <v>110</v>
      </c>
      <c r="D829" s="3">
        <f>'Metric Summary'!D66</f>
        <v>80</v>
      </c>
      <c r="E829" s="6" t="s">
        <v>308</v>
      </c>
      <c r="F829" s="3">
        <f>'Metric Summary'!$C$64</f>
        <v>0</v>
      </c>
      <c r="G829" s="4">
        <f t="shared" si="144"/>
        <v>0</v>
      </c>
      <c r="H829" s="51">
        <f t="shared" si="145"/>
        <v>0</v>
      </c>
      <c r="I829" s="52">
        <f t="shared" si="146"/>
        <v>0</v>
      </c>
      <c r="J829" s="17">
        <f t="shared" si="147"/>
        <v>0</v>
      </c>
      <c r="K829" s="13">
        <f>J829*60*24*'Metric Summary'!$A$14</f>
        <v>0</v>
      </c>
      <c r="L829" s="52">
        <f>D829*F829*AJ829*AK829*'Metric Summary'!$A$15</f>
        <v>0</v>
      </c>
      <c r="M829" s="52">
        <f>D829*F829*AJ829*AK829*'Metric Summary'!$A$15*'Metric Summary'!$A$17</f>
        <v>0</v>
      </c>
      <c r="N829" s="13">
        <f>L829*24*'Metric Summary'!$A$16+M829*'Metric Summary'!$A$18</f>
        <v>0</v>
      </c>
      <c r="AE829" t="s">
        <v>31</v>
      </c>
      <c r="AF829" t="s">
        <v>171</v>
      </c>
      <c r="AG829">
        <v>1</v>
      </c>
      <c r="AH829">
        <v>10</v>
      </c>
      <c r="AI829">
        <v>5</v>
      </c>
      <c r="AL829">
        <v>594</v>
      </c>
      <c r="AM829">
        <v>512</v>
      </c>
      <c r="AN829" s="22">
        <v>0.85398065476190477</v>
      </c>
      <c r="AO829" s="18">
        <f>250+19*AH829+D829*(23+(AL829-AM829)+AM829*(1-IF(AN829&gt;0,AN829,'Metric Summary'!$AG$2)))</f>
        <v>14820.952380952382</v>
      </c>
      <c r="AP829">
        <f t="shared" si="148"/>
        <v>0</v>
      </c>
      <c r="AQ829">
        <f t="shared" si="149"/>
        <v>0</v>
      </c>
    </row>
    <row r="830" spans="1:43" x14ac:dyDescent="0.2">
      <c r="A830" s="6" t="s">
        <v>163</v>
      </c>
      <c r="B830" s="6" t="s">
        <v>330</v>
      </c>
      <c r="C830" t="s">
        <v>111</v>
      </c>
      <c r="D830" s="27">
        <v>16</v>
      </c>
      <c r="E830" s="6" t="s">
        <v>207</v>
      </c>
      <c r="F830" s="3">
        <f>'Metric Summary'!$C$64</f>
        <v>0</v>
      </c>
      <c r="G830" s="4">
        <f t="shared" si="144"/>
        <v>0</v>
      </c>
      <c r="H830" s="51">
        <f t="shared" si="145"/>
        <v>0</v>
      </c>
      <c r="I830" s="52">
        <f t="shared" si="146"/>
        <v>0</v>
      </c>
      <c r="J830" s="17">
        <f t="shared" si="147"/>
        <v>0</v>
      </c>
      <c r="K830" s="13">
        <f>J830*60*24*'Metric Summary'!$A$14</f>
        <v>0</v>
      </c>
      <c r="L830" s="52">
        <f>D830*F830*AJ830*AK830*'Metric Summary'!$A$15</f>
        <v>0</v>
      </c>
      <c r="M830" s="52">
        <f>D830*F830*AJ830*AK830*'Metric Summary'!$A$15*'Metric Summary'!$A$17</f>
        <v>0</v>
      </c>
      <c r="N830" s="13">
        <f>L830*24*'Metric Summary'!$A$16+M830*'Metric Summary'!$A$18</f>
        <v>0</v>
      </c>
      <c r="AE830" t="s">
        <v>132</v>
      </c>
      <c r="AF830" t="s">
        <v>171</v>
      </c>
      <c r="AG830">
        <v>1</v>
      </c>
      <c r="AH830">
        <v>12</v>
      </c>
      <c r="AI830">
        <v>5</v>
      </c>
      <c r="AL830">
        <v>632</v>
      </c>
      <c r="AM830">
        <v>512</v>
      </c>
      <c r="AN830" s="22">
        <v>0.8984375</v>
      </c>
      <c r="AO830" s="18">
        <f>250+19*AH830+D830*(23+(AL830-AM830)+AM830*(1-IF(AN830&gt;0,AN830,'Metric Summary'!$AG$2)))</f>
        <v>3598</v>
      </c>
      <c r="AP830">
        <f t="shared" si="148"/>
        <v>0</v>
      </c>
      <c r="AQ830">
        <f t="shared" si="149"/>
        <v>0</v>
      </c>
    </row>
    <row r="831" spans="1:43" x14ac:dyDescent="0.2">
      <c r="A831" s="6" t="s">
        <v>163</v>
      </c>
      <c r="B831" s="6" t="s">
        <v>330</v>
      </c>
      <c r="C831" t="s">
        <v>97</v>
      </c>
      <c r="D831" s="27">
        <f>D829</f>
        <v>80</v>
      </c>
      <c r="E831" s="6" t="s">
        <v>228</v>
      </c>
      <c r="F831" s="3">
        <f>'Metric Summary'!$C$64</f>
        <v>0</v>
      </c>
      <c r="G831" s="4">
        <f t="shared" si="144"/>
        <v>0</v>
      </c>
      <c r="H831" s="51">
        <f t="shared" si="145"/>
        <v>0</v>
      </c>
      <c r="I831" s="52">
        <f t="shared" si="146"/>
        <v>0</v>
      </c>
      <c r="J831" s="17">
        <f t="shared" si="147"/>
        <v>0</v>
      </c>
      <c r="K831" s="13">
        <f>J831*60*24*'Metric Summary'!$A$14</f>
        <v>0</v>
      </c>
      <c r="L831" s="52">
        <f>D831*F831*AJ831*AK831*'Metric Summary'!$A$15</f>
        <v>0</v>
      </c>
      <c r="M831" s="52">
        <f>D831*F831*AJ831*AK831*'Metric Summary'!$A$15*'Metric Summary'!$A$17</f>
        <v>0</v>
      </c>
      <c r="N831" s="13">
        <f>L831*24*'Metric Summary'!$A$16+M831*'Metric Summary'!$A$18</f>
        <v>0</v>
      </c>
      <c r="AE831" t="s">
        <v>75</v>
      </c>
      <c r="AF831" t="s">
        <v>171</v>
      </c>
      <c r="AG831">
        <v>1</v>
      </c>
      <c r="AH831">
        <v>11</v>
      </c>
      <c r="AI831">
        <v>4</v>
      </c>
      <c r="AL831">
        <v>967</v>
      </c>
      <c r="AM831">
        <v>896</v>
      </c>
      <c r="AN831" s="22">
        <v>0.86265120967741937</v>
      </c>
      <c r="AO831" s="18">
        <f>250+19*AH831+D831*(23+(AL831-AM831)+AM831*(1-IF(AN831&gt;0,AN831,'Metric Summary'!$AG$2)))</f>
        <v>17824.16129032258</v>
      </c>
      <c r="AP831">
        <f t="shared" si="148"/>
        <v>0</v>
      </c>
      <c r="AQ831">
        <f t="shared" si="149"/>
        <v>0</v>
      </c>
    </row>
    <row r="832" spans="1:43" x14ac:dyDescent="0.2">
      <c r="A832" t="s">
        <v>163</v>
      </c>
      <c r="B832" s="6" t="s">
        <v>330</v>
      </c>
      <c r="C832" t="s">
        <v>98</v>
      </c>
      <c r="D832" s="27">
        <f>D$810*8</f>
        <v>8</v>
      </c>
      <c r="E832" s="6" t="s">
        <v>221</v>
      </c>
      <c r="F832" s="3">
        <f>'Metric Summary'!$C$64</f>
        <v>0</v>
      </c>
      <c r="G832" s="4">
        <f t="shared" si="144"/>
        <v>0</v>
      </c>
      <c r="H832" s="51">
        <f t="shared" si="145"/>
        <v>0</v>
      </c>
      <c r="I832" s="52">
        <f t="shared" si="146"/>
        <v>0</v>
      </c>
      <c r="J832" s="17">
        <f t="shared" si="147"/>
        <v>0</v>
      </c>
      <c r="K832" s="13">
        <f>J832*60*24*'Metric Summary'!$A$14</f>
        <v>0</v>
      </c>
      <c r="L832" s="52">
        <f>D832*F832*AJ832*AK832*'Metric Summary'!$A$15</f>
        <v>0</v>
      </c>
      <c r="M832" s="52">
        <f>D832*F832*AJ832*AK832*'Metric Summary'!$A$15*'Metric Summary'!$A$17</f>
        <v>0</v>
      </c>
      <c r="N832" s="13">
        <f>L832*24*'Metric Summary'!$A$16+M832*'Metric Summary'!$A$18</f>
        <v>0</v>
      </c>
      <c r="P832" s="6"/>
      <c r="AE832" t="s">
        <v>96</v>
      </c>
      <c r="AF832" t="s">
        <v>171</v>
      </c>
      <c r="AG832">
        <v>1</v>
      </c>
      <c r="AH832">
        <v>8</v>
      </c>
      <c r="AI832">
        <v>4</v>
      </c>
      <c r="AL832">
        <v>440</v>
      </c>
      <c r="AM832">
        <v>384</v>
      </c>
      <c r="AN832" s="22"/>
      <c r="AO832" s="18">
        <f>250+19*AH832+D832*(23+(AL832-AM832)+AM832*(1-IF(AN832&gt;0,AN832,'Metric Summary'!$AG$2)))</f>
        <v>2262.8000000000002</v>
      </c>
      <c r="AP832">
        <f t="shared" si="148"/>
        <v>0</v>
      </c>
      <c r="AQ832">
        <f t="shared" si="149"/>
        <v>0</v>
      </c>
    </row>
    <row r="833" spans="1:43" x14ac:dyDescent="0.2">
      <c r="A833" t="s">
        <v>163</v>
      </c>
      <c r="B833" s="6" t="s">
        <v>330</v>
      </c>
      <c r="C833" t="s">
        <v>50</v>
      </c>
      <c r="D833" s="27">
        <v>2</v>
      </c>
      <c r="E833" s="6" t="s">
        <v>234</v>
      </c>
      <c r="F833" s="3">
        <f>'Metric Summary'!$C$64</f>
        <v>0</v>
      </c>
      <c r="G833" s="4">
        <f t="shared" si="144"/>
        <v>0</v>
      </c>
      <c r="H833" s="51">
        <f t="shared" si="145"/>
        <v>0</v>
      </c>
      <c r="I833" s="52">
        <f t="shared" si="146"/>
        <v>0</v>
      </c>
      <c r="J833" s="17">
        <f t="shared" si="147"/>
        <v>0</v>
      </c>
      <c r="K833" s="13">
        <f>J833*60*24*'Metric Summary'!$A$14</f>
        <v>0</v>
      </c>
      <c r="L833" s="52">
        <f>D833*F833*AJ833*AK833*'Metric Summary'!$A$15</f>
        <v>0</v>
      </c>
      <c r="M833" s="52">
        <f>D833*F833*AJ833*AK833*'Metric Summary'!$A$15*'Metric Summary'!$A$17</f>
        <v>0</v>
      </c>
      <c r="N833" s="13">
        <f>L833*24*'Metric Summary'!$A$16+M833*'Metric Summary'!$A$18</f>
        <v>0</v>
      </c>
      <c r="P833" s="6"/>
      <c r="AE833" t="s">
        <v>95</v>
      </c>
      <c r="AF833" t="s">
        <v>171</v>
      </c>
      <c r="AG833">
        <v>1</v>
      </c>
      <c r="AH833">
        <v>8</v>
      </c>
      <c r="AI833">
        <v>4</v>
      </c>
      <c r="AL833">
        <v>428</v>
      </c>
      <c r="AM833">
        <v>384</v>
      </c>
      <c r="AN833" s="22"/>
      <c r="AO833" s="18">
        <f>250+19*AH833+D833*(23+(AL833-AM833)+AM833*(1-IF(AN833&gt;0,AN833,'Metric Summary'!$AG$2)))</f>
        <v>843.2</v>
      </c>
      <c r="AP833">
        <f t="shared" si="148"/>
        <v>0</v>
      </c>
      <c r="AQ833">
        <f t="shared" si="149"/>
        <v>0</v>
      </c>
    </row>
    <row r="834" spans="1:43" x14ac:dyDescent="0.2">
      <c r="A834" t="s">
        <v>163</v>
      </c>
      <c r="B834" s="6" t="s">
        <v>330</v>
      </c>
      <c r="C834" t="s">
        <v>829</v>
      </c>
      <c r="D834" s="27"/>
      <c r="E834" s="7" t="s">
        <v>845</v>
      </c>
      <c r="F834" s="3">
        <f>'Metric Summary'!$C$64</f>
        <v>0</v>
      </c>
      <c r="G834" s="4">
        <f t="shared" si="144"/>
        <v>0</v>
      </c>
      <c r="H834" s="51">
        <f t="shared" si="145"/>
        <v>0</v>
      </c>
      <c r="I834" s="52">
        <f t="shared" si="146"/>
        <v>0</v>
      </c>
      <c r="J834" s="17">
        <f t="shared" si="147"/>
        <v>0</v>
      </c>
      <c r="K834" s="13">
        <f>J834*60*24*'Metric Summary'!$A$14</f>
        <v>0</v>
      </c>
      <c r="L834" s="52">
        <f>D834*F834*AJ834*AK834*'Metric Summary'!$A$15</f>
        <v>0</v>
      </c>
      <c r="M834" s="52">
        <f>D834*F834*AJ834*AK834*'Metric Summary'!$A$15*'Metric Summary'!$A$17</f>
        <v>0</v>
      </c>
      <c r="N834" s="13">
        <f>L834*24*'Metric Summary'!$A$16+M834*'Metric Summary'!$A$18</f>
        <v>0</v>
      </c>
      <c r="P834" s="6"/>
      <c r="AE834" t="s">
        <v>837</v>
      </c>
      <c r="AF834" t="s">
        <v>171</v>
      </c>
      <c r="AG834">
        <v>1</v>
      </c>
      <c r="AH834">
        <v>15</v>
      </c>
      <c r="AI834">
        <v>6</v>
      </c>
      <c r="AL834">
        <v>375</v>
      </c>
      <c r="AM834">
        <v>304</v>
      </c>
      <c r="AN834" s="22"/>
      <c r="AO834" s="18">
        <f>250+19*AH834+D834*(23+(AL834-AM834)+AM834*(1-IF(AN834&gt;0,AN834,'Metric Summary'!$AG$2)))</f>
        <v>535</v>
      </c>
      <c r="AP834">
        <f t="shared" si="148"/>
        <v>0</v>
      </c>
      <c r="AQ834">
        <f t="shared" si="149"/>
        <v>0</v>
      </c>
    </row>
    <row r="835" spans="1:43" x14ac:dyDescent="0.2">
      <c r="A835" t="s">
        <v>163</v>
      </c>
      <c r="B835" s="6" t="s">
        <v>330</v>
      </c>
      <c r="C835" t="s">
        <v>830</v>
      </c>
      <c r="D835" s="27"/>
      <c r="E835" s="7" t="s">
        <v>225</v>
      </c>
      <c r="F835" s="3">
        <f>'Metric Summary'!$C$64</f>
        <v>0</v>
      </c>
      <c r="G835" s="4">
        <f t="shared" si="144"/>
        <v>0</v>
      </c>
      <c r="H835" s="51">
        <f t="shared" si="145"/>
        <v>0</v>
      </c>
      <c r="I835" s="52">
        <f t="shared" si="146"/>
        <v>0</v>
      </c>
      <c r="J835" s="17">
        <f t="shared" si="147"/>
        <v>0</v>
      </c>
      <c r="K835" s="13">
        <f>J835*60*24*'Metric Summary'!$A$14</f>
        <v>0</v>
      </c>
      <c r="L835" s="52">
        <f>D835*F835*AJ835*AK835*'Metric Summary'!$A$15</f>
        <v>0</v>
      </c>
      <c r="M835" s="52">
        <f>D835*F835*AJ835*AK835*'Metric Summary'!$A$15*'Metric Summary'!$A$17</f>
        <v>0</v>
      </c>
      <c r="N835" s="13">
        <f>L835*24*'Metric Summary'!$A$16+M835*'Metric Summary'!$A$18</f>
        <v>0</v>
      </c>
      <c r="P835" s="6"/>
      <c r="AE835" t="s">
        <v>838</v>
      </c>
      <c r="AF835" t="s">
        <v>171</v>
      </c>
      <c r="AG835">
        <v>1</v>
      </c>
      <c r="AH835">
        <v>13</v>
      </c>
      <c r="AI835">
        <v>4</v>
      </c>
      <c r="AL835">
        <v>289</v>
      </c>
      <c r="AM835">
        <v>240</v>
      </c>
      <c r="AN835" s="22"/>
      <c r="AO835" s="18">
        <f>250+19*AH835+D835*(23+(AL835-AM835)+AM835*(1-IF(AN835&gt;0,AN835,'Metric Summary'!$AG$2)))</f>
        <v>497</v>
      </c>
      <c r="AP835">
        <f t="shared" si="148"/>
        <v>0</v>
      </c>
      <c r="AQ835">
        <f t="shared" si="149"/>
        <v>0</v>
      </c>
    </row>
    <row r="836" spans="1:43" x14ac:dyDescent="0.2">
      <c r="A836" t="s">
        <v>163</v>
      </c>
      <c r="B836" s="6" t="s">
        <v>330</v>
      </c>
      <c r="C836" t="s">
        <v>831</v>
      </c>
      <c r="D836" s="27"/>
      <c r="E836" s="7" t="s">
        <v>846</v>
      </c>
      <c r="F836" s="3">
        <f>'Metric Summary'!$C$64</f>
        <v>0</v>
      </c>
      <c r="G836" s="4">
        <f t="shared" si="144"/>
        <v>0</v>
      </c>
      <c r="H836" s="51">
        <f t="shared" si="145"/>
        <v>0</v>
      </c>
      <c r="I836" s="52">
        <f t="shared" si="146"/>
        <v>0</v>
      </c>
      <c r="J836" s="17">
        <f t="shared" si="147"/>
        <v>0</v>
      </c>
      <c r="K836" s="13">
        <f>J836*60*24*'Metric Summary'!$A$14</f>
        <v>0</v>
      </c>
      <c r="L836" s="52">
        <f>D836*F836*AJ836*AK836*'Metric Summary'!$A$15</f>
        <v>0</v>
      </c>
      <c r="M836" s="52">
        <f>D836*F836*AJ836*AK836*'Metric Summary'!$A$15*'Metric Summary'!$A$17</f>
        <v>0</v>
      </c>
      <c r="N836" s="13">
        <f>L836*24*'Metric Summary'!$A$16+M836*'Metric Summary'!$A$18</f>
        <v>0</v>
      </c>
      <c r="P836" s="6"/>
      <c r="AE836" t="s">
        <v>839</v>
      </c>
      <c r="AF836" t="s">
        <v>171</v>
      </c>
      <c r="AG836">
        <v>1</v>
      </c>
      <c r="AH836">
        <v>17</v>
      </c>
      <c r="AI836">
        <v>4</v>
      </c>
      <c r="AL836">
        <v>377</v>
      </c>
      <c r="AM836">
        <v>288</v>
      </c>
      <c r="AN836" s="22"/>
      <c r="AO836" s="18">
        <f>250+19*AH836+D836*(23+(AL836-AM836)+AM836*(1-IF(AN836&gt;0,AN836,'Metric Summary'!$AG$2)))</f>
        <v>573</v>
      </c>
      <c r="AP836">
        <f t="shared" si="148"/>
        <v>0</v>
      </c>
      <c r="AQ836">
        <f t="shared" si="149"/>
        <v>0</v>
      </c>
    </row>
    <row r="837" spans="1:43" x14ac:dyDescent="0.2">
      <c r="A837" t="s">
        <v>163</v>
      </c>
      <c r="B837" s="6" t="s">
        <v>330</v>
      </c>
      <c r="C837" t="s">
        <v>832</v>
      </c>
      <c r="D837" s="27"/>
      <c r="E837" s="7" t="s">
        <v>846</v>
      </c>
      <c r="F837" s="3">
        <f>'Metric Summary'!$C$64</f>
        <v>0</v>
      </c>
      <c r="G837" s="4">
        <f t="shared" si="144"/>
        <v>0</v>
      </c>
      <c r="H837" s="51">
        <f t="shared" si="145"/>
        <v>0</v>
      </c>
      <c r="I837" s="52">
        <f t="shared" si="146"/>
        <v>0</v>
      </c>
      <c r="J837" s="17">
        <f t="shared" si="147"/>
        <v>0</v>
      </c>
      <c r="K837" s="13">
        <f>J837*60*24*'Metric Summary'!$A$14</f>
        <v>0</v>
      </c>
      <c r="L837" s="52">
        <f>D837*F837*AJ837*AK837*'Metric Summary'!$A$15</f>
        <v>0</v>
      </c>
      <c r="M837" s="52">
        <f>D837*F837*AJ837*AK837*'Metric Summary'!$A$15*'Metric Summary'!$A$17</f>
        <v>0</v>
      </c>
      <c r="N837" s="13">
        <f>L837*24*'Metric Summary'!$A$16+M837*'Metric Summary'!$A$18</f>
        <v>0</v>
      </c>
      <c r="P837" s="6"/>
      <c r="AE837" t="s">
        <v>840</v>
      </c>
      <c r="AF837" t="s">
        <v>171</v>
      </c>
      <c r="AG837">
        <v>1</v>
      </c>
      <c r="AH837">
        <v>10</v>
      </c>
      <c r="AI837">
        <v>5</v>
      </c>
      <c r="AL837">
        <v>134</v>
      </c>
      <c r="AM837">
        <v>96</v>
      </c>
      <c r="AN837" s="22"/>
      <c r="AO837" s="18">
        <f>250+19*AH837+D837*(23+(AL837-AM837)+AM837*(1-IF(AN837&gt;0,AN837,'Metric Summary'!$AG$2)))</f>
        <v>440</v>
      </c>
      <c r="AP837">
        <f t="shared" si="148"/>
        <v>0</v>
      </c>
      <c r="AQ837">
        <f t="shared" si="149"/>
        <v>0</v>
      </c>
    </row>
    <row r="838" spans="1:43" x14ac:dyDescent="0.2">
      <c r="A838" t="s">
        <v>163</v>
      </c>
      <c r="B838" s="6" t="s">
        <v>330</v>
      </c>
      <c r="C838" t="s">
        <v>833</v>
      </c>
      <c r="D838" s="27"/>
      <c r="E838" s="7" t="s">
        <v>846</v>
      </c>
      <c r="F838" s="3">
        <f>'Metric Summary'!$C$64</f>
        <v>0</v>
      </c>
      <c r="G838" s="4">
        <f t="shared" si="144"/>
        <v>0</v>
      </c>
      <c r="H838" s="51">
        <f t="shared" si="145"/>
        <v>0</v>
      </c>
      <c r="I838" s="52">
        <f t="shared" si="146"/>
        <v>0</v>
      </c>
      <c r="J838" s="17">
        <f t="shared" si="147"/>
        <v>0</v>
      </c>
      <c r="K838" s="13">
        <f>J838*60*24*'Metric Summary'!$A$14</f>
        <v>0</v>
      </c>
      <c r="L838" s="52">
        <f>D838*F838*AJ838*AK838*'Metric Summary'!$A$15</f>
        <v>0</v>
      </c>
      <c r="M838" s="52">
        <f>D838*F838*AJ838*AK838*'Metric Summary'!$A$15*'Metric Summary'!$A$17</f>
        <v>0</v>
      </c>
      <c r="N838" s="13">
        <f>L838*24*'Metric Summary'!$A$16+M838*'Metric Summary'!$A$18</f>
        <v>0</v>
      </c>
      <c r="P838" s="6"/>
      <c r="AE838" t="s">
        <v>841</v>
      </c>
      <c r="AF838" t="s">
        <v>171</v>
      </c>
      <c r="AG838">
        <v>1</v>
      </c>
      <c r="AH838">
        <v>19</v>
      </c>
      <c r="AI838">
        <v>7</v>
      </c>
      <c r="AL838">
        <v>335</v>
      </c>
      <c r="AM838">
        <v>256</v>
      </c>
      <c r="AN838" s="22"/>
      <c r="AO838" s="18">
        <f>250+19*AH838+D838*(23+(AL838-AM838)+AM838*(1-IF(AN838&gt;0,AN838,'Metric Summary'!$AG$2)))</f>
        <v>611</v>
      </c>
      <c r="AP838">
        <f t="shared" si="148"/>
        <v>0</v>
      </c>
      <c r="AQ838">
        <f t="shared" si="149"/>
        <v>0</v>
      </c>
    </row>
    <row r="839" spans="1:43" x14ac:dyDescent="0.2">
      <c r="A839" t="s">
        <v>163</v>
      </c>
      <c r="B839" s="6" t="s">
        <v>330</v>
      </c>
      <c r="C839" t="s">
        <v>834</v>
      </c>
      <c r="D839" s="27"/>
      <c r="E839" s="7" t="s">
        <v>847</v>
      </c>
      <c r="F839" s="3">
        <f>'Metric Summary'!$C$64</f>
        <v>0</v>
      </c>
      <c r="G839" s="4">
        <f t="shared" si="144"/>
        <v>0</v>
      </c>
      <c r="H839" s="51">
        <f t="shared" si="145"/>
        <v>0</v>
      </c>
      <c r="I839" s="52">
        <f t="shared" si="146"/>
        <v>0</v>
      </c>
      <c r="J839" s="17">
        <f t="shared" si="147"/>
        <v>0</v>
      </c>
      <c r="K839" s="13">
        <f>J839*60*24*'Metric Summary'!$A$14</f>
        <v>0</v>
      </c>
      <c r="L839" s="52">
        <f>D839*F839*AJ839*AK839*'Metric Summary'!$A$15</f>
        <v>0</v>
      </c>
      <c r="M839" s="52">
        <f>D839*F839*AJ839*AK839*'Metric Summary'!$A$15*'Metric Summary'!$A$17</f>
        <v>0</v>
      </c>
      <c r="N839" s="13">
        <f>L839*24*'Metric Summary'!$A$16+M839*'Metric Summary'!$A$18</f>
        <v>0</v>
      </c>
      <c r="P839" s="6"/>
      <c r="AE839" t="s">
        <v>842</v>
      </c>
      <c r="AF839" t="s">
        <v>171</v>
      </c>
      <c r="AG839">
        <v>1</v>
      </c>
      <c r="AH839">
        <v>23</v>
      </c>
      <c r="AI839">
        <v>10</v>
      </c>
      <c r="AL839">
        <v>827</v>
      </c>
      <c r="AM839">
        <v>720</v>
      </c>
      <c r="AN839" s="22"/>
      <c r="AO839" s="18">
        <f>250+19*AH839+D839*(23+(AL839-AM839)+AM839*(1-IF(AN839&gt;0,AN839,'Metric Summary'!$AG$2)))</f>
        <v>687</v>
      </c>
      <c r="AP839">
        <f t="shared" si="148"/>
        <v>0</v>
      </c>
      <c r="AQ839">
        <f t="shared" si="149"/>
        <v>0</v>
      </c>
    </row>
    <row r="840" spans="1:43" x14ac:dyDescent="0.2">
      <c r="A840" t="s">
        <v>163</v>
      </c>
      <c r="B840" s="6" t="s">
        <v>330</v>
      </c>
      <c r="C840" t="s">
        <v>835</v>
      </c>
      <c r="D840" s="27"/>
      <c r="E840" s="7" t="s">
        <v>846</v>
      </c>
      <c r="F840" s="3">
        <f>'Metric Summary'!$C$64</f>
        <v>0</v>
      </c>
      <c r="G840" s="4">
        <f t="shared" si="144"/>
        <v>0</v>
      </c>
      <c r="H840" s="51">
        <f t="shared" si="145"/>
        <v>0</v>
      </c>
      <c r="I840" s="52">
        <f t="shared" si="146"/>
        <v>0</v>
      </c>
      <c r="J840" s="17">
        <f t="shared" si="147"/>
        <v>0</v>
      </c>
      <c r="K840" s="13">
        <f>J840*60*24*'Metric Summary'!$A$14</f>
        <v>0</v>
      </c>
      <c r="L840" s="52">
        <f>D840*F840*AJ840*AK840*'Metric Summary'!$A$15</f>
        <v>0</v>
      </c>
      <c r="M840" s="52">
        <f>D840*F840*AJ840*AK840*'Metric Summary'!$A$15*'Metric Summary'!$A$17</f>
        <v>0</v>
      </c>
      <c r="N840" s="13">
        <f>L840*24*'Metric Summary'!$A$16+M840*'Metric Summary'!$A$18</f>
        <v>0</v>
      </c>
      <c r="P840" s="6"/>
      <c r="AE840" t="s">
        <v>843</v>
      </c>
      <c r="AF840" t="s">
        <v>171</v>
      </c>
      <c r="AG840">
        <v>1</v>
      </c>
      <c r="AH840">
        <v>24</v>
      </c>
      <c r="AI840">
        <v>7</v>
      </c>
      <c r="AL840">
        <v>480</v>
      </c>
      <c r="AM840">
        <v>352</v>
      </c>
      <c r="AN840" s="22"/>
      <c r="AO840" s="18">
        <f>250+19*AH840+D840*(23+(AL840-AM840)+AM840*(1-IF(AN840&gt;0,AN840,'Metric Summary'!$AG$2)))</f>
        <v>706</v>
      </c>
      <c r="AP840">
        <f t="shared" si="148"/>
        <v>0</v>
      </c>
      <c r="AQ840">
        <f t="shared" si="149"/>
        <v>0</v>
      </c>
    </row>
    <row r="841" spans="1:43" x14ac:dyDescent="0.2">
      <c r="A841" t="s">
        <v>163</v>
      </c>
      <c r="B841" s="6" t="s">
        <v>330</v>
      </c>
      <c r="C841" t="s">
        <v>836</v>
      </c>
      <c r="D841" s="27"/>
      <c r="E841" s="7" t="s">
        <v>846</v>
      </c>
      <c r="F841" s="3">
        <f>'Metric Summary'!$C$64</f>
        <v>0</v>
      </c>
      <c r="G841" s="4">
        <f t="shared" si="144"/>
        <v>0</v>
      </c>
      <c r="H841" s="51">
        <f t="shared" si="145"/>
        <v>0</v>
      </c>
      <c r="I841" s="52">
        <f t="shared" si="146"/>
        <v>0</v>
      </c>
      <c r="J841" s="17">
        <f t="shared" si="147"/>
        <v>0</v>
      </c>
      <c r="K841" s="13">
        <f>J841*60*24*'Metric Summary'!$A$14</f>
        <v>0</v>
      </c>
      <c r="L841" s="52">
        <f>D841*F841*AJ841*AK841*'Metric Summary'!$A$15</f>
        <v>0</v>
      </c>
      <c r="M841" s="52">
        <f>D841*F841*AJ841*AK841*'Metric Summary'!$A$15*'Metric Summary'!$A$17</f>
        <v>0</v>
      </c>
      <c r="N841" s="13">
        <f>L841*24*'Metric Summary'!$A$16+M841*'Metric Summary'!$A$18</f>
        <v>0</v>
      </c>
      <c r="P841" s="6"/>
      <c r="AE841" t="s">
        <v>844</v>
      </c>
      <c r="AF841" t="s">
        <v>171</v>
      </c>
      <c r="AG841">
        <v>1</v>
      </c>
      <c r="AH841">
        <v>10</v>
      </c>
      <c r="AI841">
        <v>1</v>
      </c>
      <c r="AL841">
        <v>190</v>
      </c>
      <c r="AM841">
        <v>144</v>
      </c>
      <c r="AN841" s="22"/>
      <c r="AO841" s="18">
        <f>250+19*AH841+D841*(23+(AL841-AM841)+AM841*(1-IF(AN841&gt;0,AN841,'Metric Summary'!$AG$2)))</f>
        <v>440</v>
      </c>
      <c r="AP841">
        <f t="shared" si="148"/>
        <v>0</v>
      </c>
      <c r="AQ841">
        <f t="shared" si="149"/>
        <v>0</v>
      </c>
    </row>
    <row r="842" spans="1:43" x14ac:dyDescent="0.2">
      <c r="A842" s="1" t="s">
        <v>2290</v>
      </c>
      <c r="B842" s="1" t="s">
        <v>2291</v>
      </c>
      <c r="C842" t="s">
        <v>2292</v>
      </c>
      <c r="D842" s="27">
        <v>1</v>
      </c>
      <c r="E842" s="54" t="s">
        <v>2302</v>
      </c>
      <c r="F842" s="3">
        <f>'Metric Summary'!$C$53</f>
        <v>0</v>
      </c>
      <c r="G842" s="4">
        <f t="shared" ref="G842" si="163">IF(F842&gt;0,D842*(AO842)/(AG842*60),0)</f>
        <v>0</v>
      </c>
      <c r="H842" s="51">
        <f t="shared" ref="H842" si="164">IF(F842&gt;0,D842/AG842,0)</f>
        <v>0</v>
      </c>
      <c r="I842" s="52">
        <f t="shared" ref="I842" si="165">F842*D842/AG842</f>
        <v>0</v>
      </c>
      <c r="J842" s="17">
        <f t="shared" ref="J842" si="166">I842*AI842</f>
        <v>0</v>
      </c>
      <c r="K842" s="13">
        <f>J842*60*24*'Metric Summary'!$A$14</f>
        <v>0</v>
      </c>
      <c r="L842" s="52">
        <f>D842*F842*AJ842*AK842*'Metric Summary'!$A$15</f>
        <v>0</v>
      </c>
      <c r="M842" s="52">
        <f>D842*F842*AJ842*AK842*'Metric Summary'!$A$15*'Metric Summary'!$A$17</f>
        <v>0</v>
      </c>
      <c r="N842" s="13">
        <f>L842*24*'Metric Summary'!$A$16+M842*'Metric Summary'!$A$18</f>
        <v>0</v>
      </c>
      <c r="P842" s="6"/>
      <c r="AE842" t="s">
        <v>2297</v>
      </c>
      <c r="AF842" t="s">
        <v>171</v>
      </c>
      <c r="AG842">
        <v>1</v>
      </c>
      <c r="AH842">
        <v>13</v>
      </c>
      <c r="AI842">
        <v>0</v>
      </c>
      <c r="AL842">
        <v>465</v>
      </c>
      <c r="AM842">
        <v>416</v>
      </c>
      <c r="AN842" s="22"/>
      <c r="AO842" s="18">
        <f>250+19*AH842+D842*(23+(AL842-AM842)+AM842*(1-IF(AN842&gt;0,AN842,'Metric Summary'!$AG$2)))</f>
        <v>735.4</v>
      </c>
      <c r="AP842">
        <f t="shared" ref="AP842" si="167">F842*AI842*IF(D842&gt;0,1,0)</f>
        <v>0</v>
      </c>
      <c r="AQ842">
        <f t="shared" ref="AQ842" si="168">F842*AI842*D842</f>
        <v>0</v>
      </c>
    </row>
    <row r="843" spans="1:43" x14ac:dyDescent="0.2">
      <c r="A843" s="1" t="s">
        <v>2290</v>
      </c>
      <c r="B843" s="1" t="s">
        <v>2291</v>
      </c>
      <c r="C843" t="s">
        <v>2293</v>
      </c>
      <c r="D843" s="27">
        <v>1</v>
      </c>
      <c r="E843" s="1" t="s">
        <v>206</v>
      </c>
      <c r="F843" s="3">
        <f>'Metric Summary'!$C$53</f>
        <v>0</v>
      </c>
      <c r="G843" s="4">
        <f t="shared" ref="G843:G846" si="169">IF(F843&gt;0,D843*(AO843)/(AG843*60),0)</f>
        <v>0</v>
      </c>
      <c r="H843" s="51">
        <f t="shared" ref="H843:H846" si="170">IF(F843&gt;0,D843/AG843,0)</f>
        <v>0</v>
      </c>
      <c r="I843" s="52">
        <f t="shared" ref="I843:I846" si="171">F843*D843/AG843</f>
        <v>0</v>
      </c>
      <c r="J843" s="17">
        <f t="shared" ref="J843:J846" si="172">I843*AI843</f>
        <v>0</v>
      </c>
      <c r="K843" s="13">
        <f>J843*60*24*'Metric Summary'!$A$14</f>
        <v>0</v>
      </c>
      <c r="L843" s="52">
        <f>D843*F843*AJ843*AK843*'Metric Summary'!$A$15</f>
        <v>0</v>
      </c>
      <c r="M843" s="52">
        <f>D843*F843*AJ843*AK843*'Metric Summary'!$A$15*'Metric Summary'!$A$17</f>
        <v>0</v>
      </c>
      <c r="N843" s="13">
        <f>L843*24*'Metric Summary'!$A$16+M843*'Metric Summary'!$A$18</f>
        <v>0</v>
      </c>
      <c r="P843" s="6"/>
      <c r="AE843" t="s">
        <v>2298</v>
      </c>
      <c r="AF843" t="s">
        <v>170</v>
      </c>
      <c r="AG843">
        <v>8</v>
      </c>
      <c r="AH843">
        <v>6</v>
      </c>
      <c r="AI843">
        <v>0</v>
      </c>
      <c r="AL843">
        <v>550</v>
      </c>
      <c r="AM843">
        <v>544</v>
      </c>
      <c r="AN843" s="22"/>
      <c r="AO843" s="18">
        <f>250+19*AH843+D843*(23+(AL843-AM843)+AM843*(1-IF(AN843&gt;0,AN843,'Metric Summary'!$AG$2)))</f>
        <v>610.6</v>
      </c>
      <c r="AP843">
        <f t="shared" ref="AP843:AP846" si="173">F843*AI843*IF(D843&gt;0,1,0)</f>
        <v>0</v>
      </c>
      <c r="AQ843">
        <f t="shared" ref="AQ843:AQ846" si="174">F843*AI843*D843</f>
        <v>0</v>
      </c>
    </row>
    <row r="844" spans="1:43" x14ac:dyDescent="0.2">
      <c r="A844" s="1" t="s">
        <v>2290</v>
      </c>
      <c r="B844" s="1" t="s">
        <v>2291</v>
      </c>
      <c r="C844" t="s">
        <v>2294</v>
      </c>
      <c r="D844" s="27">
        <v>5</v>
      </c>
      <c r="E844" s="1" t="s">
        <v>2303</v>
      </c>
      <c r="F844" s="3">
        <f>'Metric Summary'!$C$53</f>
        <v>0</v>
      </c>
      <c r="G844" s="4">
        <f t="shared" si="169"/>
        <v>0</v>
      </c>
      <c r="H844" s="51">
        <f t="shared" si="170"/>
        <v>0</v>
      </c>
      <c r="I844" s="52">
        <f t="shared" si="171"/>
        <v>0</v>
      </c>
      <c r="J844" s="17">
        <f t="shared" si="172"/>
        <v>0</v>
      </c>
      <c r="K844" s="13">
        <f>J844*60*24*'Metric Summary'!$A$14</f>
        <v>0</v>
      </c>
      <c r="L844" s="52">
        <f>D844*F844*AJ844*AK844*'Metric Summary'!$A$15</f>
        <v>0</v>
      </c>
      <c r="M844" s="52">
        <f>D844*F844*AJ844*AK844*'Metric Summary'!$A$15*'Metric Summary'!$A$17</f>
        <v>0</v>
      </c>
      <c r="N844" s="13">
        <f>L844*24*'Metric Summary'!$A$16+M844*'Metric Summary'!$A$18</f>
        <v>0</v>
      </c>
      <c r="P844" s="6"/>
      <c r="AE844" t="s">
        <v>2299</v>
      </c>
      <c r="AF844" t="s">
        <v>171</v>
      </c>
      <c r="AG844">
        <v>1</v>
      </c>
      <c r="AH844">
        <v>19</v>
      </c>
      <c r="AI844">
        <v>0</v>
      </c>
      <c r="AL844">
        <v>567</v>
      </c>
      <c r="AM844">
        <v>352</v>
      </c>
      <c r="AN844" s="22"/>
      <c r="AO844" s="18">
        <f>250+19*AH844+D844*(23+(AL844-AM844)+AM844*(1-IF(AN844&gt;0,AN844,'Metric Summary'!$AG$2)))</f>
        <v>2505</v>
      </c>
      <c r="AP844">
        <f t="shared" si="173"/>
        <v>0</v>
      </c>
      <c r="AQ844">
        <f t="shared" si="174"/>
        <v>0</v>
      </c>
    </row>
    <row r="845" spans="1:43" x14ac:dyDescent="0.2">
      <c r="A845" s="1" t="s">
        <v>2290</v>
      </c>
      <c r="B845" s="1" t="s">
        <v>2291</v>
      </c>
      <c r="C845" t="s">
        <v>2295</v>
      </c>
      <c r="D845" s="3">
        <f>'Metric Summary'!$D$53</f>
        <v>200</v>
      </c>
      <c r="E845" s="1" t="s">
        <v>279</v>
      </c>
      <c r="F845" s="3">
        <f>'Metric Summary'!$C$53</f>
        <v>0</v>
      </c>
      <c r="G845" s="4">
        <f t="shared" si="169"/>
        <v>0</v>
      </c>
      <c r="H845" s="51">
        <f t="shared" si="170"/>
        <v>0</v>
      </c>
      <c r="I845" s="52">
        <f t="shared" si="171"/>
        <v>0</v>
      </c>
      <c r="J845" s="17">
        <f t="shared" si="172"/>
        <v>0</v>
      </c>
      <c r="K845" s="13">
        <f>J845*60*24*'Metric Summary'!$A$14</f>
        <v>0</v>
      </c>
      <c r="L845" s="52">
        <f>D845*F845*AJ845*AK845*'Metric Summary'!$A$15</f>
        <v>0</v>
      </c>
      <c r="M845" s="52">
        <f>D845*F845*AJ845*AK845*'Metric Summary'!$A$15*'Metric Summary'!$A$17</f>
        <v>0</v>
      </c>
      <c r="N845" s="13">
        <f>L845*24*'Metric Summary'!$A$16+M845*'Metric Summary'!$A$18</f>
        <v>0</v>
      </c>
      <c r="P845" s="6"/>
      <c r="AE845" t="s">
        <v>2300</v>
      </c>
      <c r="AF845" t="s">
        <v>171</v>
      </c>
      <c r="AG845">
        <v>1</v>
      </c>
      <c r="AH845">
        <v>12</v>
      </c>
      <c r="AI845">
        <v>2</v>
      </c>
      <c r="AL845">
        <v>408</v>
      </c>
      <c r="AM845">
        <v>352</v>
      </c>
      <c r="AN845" s="22"/>
      <c r="AO845" s="18">
        <f>250+19*AH845+D845*(23+(AL845-AM845)+AM845*(1-IF(AN845&gt;0,AN845,'Metric Summary'!$AG$2)))</f>
        <v>44438</v>
      </c>
      <c r="AP845">
        <f t="shared" si="173"/>
        <v>0</v>
      </c>
      <c r="AQ845">
        <f t="shared" si="174"/>
        <v>0</v>
      </c>
    </row>
    <row r="846" spans="1:43" x14ac:dyDescent="0.2">
      <c r="A846" s="1" t="s">
        <v>2290</v>
      </c>
      <c r="B846" s="1" t="s">
        <v>2291</v>
      </c>
      <c r="C846" t="s">
        <v>2296</v>
      </c>
      <c r="D846" s="27">
        <v>1</v>
      </c>
      <c r="E846" s="1" t="s">
        <v>206</v>
      </c>
      <c r="F846" s="3">
        <f>'Metric Summary'!$C$53</f>
        <v>0</v>
      </c>
      <c r="G846" s="4">
        <f t="shared" si="169"/>
        <v>0</v>
      </c>
      <c r="H846" s="51">
        <f t="shared" si="170"/>
        <v>0</v>
      </c>
      <c r="I846" s="52">
        <f t="shared" si="171"/>
        <v>0</v>
      </c>
      <c r="J846" s="17">
        <f t="shared" si="172"/>
        <v>0</v>
      </c>
      <c r="K846" s="13">
        <f>J846*60*24*'Metric Summary'!$A$14</f>
        <v>0</v>
      </c>
      <c r="L846" s="52">
        <f>D846*F846*AJ846*AK846*'Metric Summary'!$A$15</f>
        <v>0</v>
      </c>
      <c r="M846" s="52">
        <f>D846*F846*AJ846*AK846*'Metric Summary'!$A$15*'Metric Summary'!$A$17</f>
        <v>0</v>
      </c>
      <c r="N846" s="13">
        <f>L846*24*'Metric Summary'!$A$16+M846*'Metric Summary'!$A$18</f>
        <v>0</v>
      </c>
      <c r="P846" s="6"/>
      <c r="AE846" t="s">
        <v>2301</v>
      </c>
      <c r="AF846" t="s">
        <v>170</v>
      </c>
      <c r="AG846">
        <v>1</v>
      </c>
      <c r="AH846">
        <v>6</v>
      </c>
      <c r="AI846">
        <v>0</v>
      </c>
      <c r="AL846">
        <v>58</v>
      </c>
      <c r="AM846">
        <v>32</v>
      </c>
      <c r="AN846" s="22"/>
      <c r="AO846" s="18">
        <f>250+19*AH846+D846*(23+(AL846-AM846)+AM846*(1-IF(AN846&gt;0,AN846,'Metric Summary'!$AG$2)))</f>
        <v>425.8</v>
      </c>
      <c r="AP846">
        <f t="shared" si="173"/>
        <v>0</v>
      </c>
      <c r="AQ846">
        <f t="shared" si="174"/>
        <v>0</v>
      </c>
    </row>
  </sheetData>
  <sortState ref="A100:AO106">
    <sortCondition ref="C100:C106"/>
  </sortState>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C2" sqref="C2"/>
    </sheetView>
  </sheetViews>
  <sheetFormatPr defaultRowHeight="12.75" x14ac:dyDescent="0.2"/>
  <cols>
    <col min="1" max="1" width="7.42578125" bestFit="1" customWidth="1"/>
    <col min="2" max="2" width="30.42578125" bestFit="1" customWidth="1"/>
    <col min="3" max="3" width="15.7109375" bestFit="1" customWidth="1"/>
    <col min="4" max="4" width="18.42578125" bestFit="1" customWidth="1"/>
    <col min="5" max="5" width="9.140625" bestFit="1" customWidth="1"/>
    <col min="6" max="6" width="33" bestFit="1" customWidth="1"/>
  </cols>
  <sheetData>
    <row r="1" spans="1:6" ht="25.5" x14ac:dyDescent="0.2">
      <c r="A1" s="69" t="s">
        <v>164</v>
      </c>
      <c r="B1" s="70" t="s">
        <v>918</v>
      </c>
      <c r="C1" s="70" t="s">
        <v>406</v>
      </c>
      <c r="D1" s="70" t="s">
        <v>917</v>
      </c>
      <c r="E1" s="70" t="s">
        <v>403</v>
      </c>
      <c r="F1" s="70" t="s">
        <v>404</v>
      </c>
    </row>
    <row r="2" spans="1:6" x14ac:dyDescent="0.2">
      <c r="A2" s="54" t="s">
        <v>2100</v>
      </c>
      <c r="B2" s="1" t="s">
        <v>2101</v>
      </c>
      <c r="C2" s="56">
        <f>'Metric Summary'!C$39</f>
        <v>0</v>
      </c>
      <c r="D2" s="55">
        <v>1</v>
      </c>
      <c r="E2" s="29">
        <f t="shared" ref="E2" si="0">D2*C2</f>
        <v>0</v>
      </c>
      <c r="F2" s="1" t="s">
        <v>1164</v>
      </c>
    </row>
    <row r="3" spans="1:6" x14ac:dyDescent="0.2">
      <c r="A3" s="1" t="s">
        <v>1918</v>
      </c>
      <c r="B3" s="1" t="s">
        <v>1915</v>
      </c>
      <c r="C3" s="56">
        <f>'Metric Summary'!C$23</f>
        <v>0</v>
      </c>
      <c r="D3" s="55">
        <v>1</v>
      </c>
      <c r="E3" s="29">
        <f t="shared" ref="E3:E12" si="1">D3*C3</f>
        <v>0</v>
      </c>
      <c r="F3" s="1" t="s">
        <v>1931</v>
      </c>
    </row>
    <row r="4" spans="1:6" x14ac:dyDescent="0.2">
      <c r="A4" s="1" t="s">
        <v>1918</v>
      </c>
      <c r="B4" s="1" t="s">
        <v>1915</v>
      </c>
      <c r="C4" s="56">
        <f>'Metric Summary'!C$23</f>
        <v>0</v>
      </c>
      <c r="D4" s="55">
        <f>'Metric Details'!D31</f>
        <v>100</v>
      </c>
      <c r="E4" s="29">
        <f t="shared" si="1"/>
        <v>0</v>
      </c>
      <c r="F4" s="1" t="s">
        <v>1932</v>
      </c>
    </row>
    <row r="5" spans="1:6" x14ac:dyDescent="0.2">
      <c r="A5" s="1" t="s">
        <v>1919</v>
      </c>
      <c r="B5" s="1" t="s">
        <v>1914</v>
      </c>
      <c r="C5" s="56">
        <f>'Metric Summary'!C$24</f>
        <v>0</v>
      </c>
      <c r="D5" s="55">
        <f>'Metric Details'!D37</f>
        <v>10</v>
      </c>
      <c r="E5" s="29">
        <f t="shared" si="1"/>
        <v>0</v>
      </c>
      <c r="F5" s="1" t="s">
        <v>1925</v>
      </c>
    </row>
    <row r="6" spans="1:6" x14ac:dyDescent="0.2">
      <c r="A6" s="1" t="s">
        <v>1919</v>
      </c>
      <c r="B6" s="1" t="s">
        <v>1914</v>
      </c>
      <c r="C6" s="56">
        <f>'Metric Summary'!C$24</f>
        <v>0</v>
      </c>
      <c r="D6" s="55">
        <f>'Metric Details'!D38</f>
        <v>1</v>
      </c>
      <c r="E6" s="29">
        <f t="shared" si="1"/>
        <v>0</v>
      </c>
      <c r="F6" s="1" t="s">
        <v>1926</v>
      </c>
    </row>
    <row r="7" spans="1:6" x14ac:dyDescent="0.2">
      <c r="A7" s="1" t="s">
        <v>1919</v>
      </c>
      <c r="B7" s="1" t="s">
        <v>1914</v>
      </c>
      <c r="C7" s="56">
        <f>'Metric Summary'!C$24</f>
        <v>0</v>
      </c>
      <c r="D7" s="55">
        <f>'Metric Details'!D39</f>
        <v>10</v>
      </c>
      <c r="E7" s="29">
        <f t="shared" si="1"/>
        <v>0</v>
      </c>
      <c r="F7" s="1" t="s">
        <v>1927</v>
      </c>
    </row>
    <row r="8" spans="1:6" x14ac:dyDescent="0.2">
      <c r="A8" s="1" t="s">
        <v>1919</v>
      </c>
      <c r="B8" s="1" t="s">
        <v>1914</v>
      </c>
      <c r="C8" s="56">
        <f>'Metric Summary'!C$24</f>
        <v>0</v>
      </c>
      <c r="D8" s="55">
        <f>'Metric Details'!D40</f>
        <v>1</v>
      </c>
      <c r="E8" s="29">
        <f t="shared" si="1"/>
        <v>0</v>
      </c>
      <c r="F8" s="1" t="s">
        <v>1928</v>
      </c>
    </row>
    <row r="9" spans="1:6" x14ac:dyDescent="0.2">
      <c r="A9" s="1" t="s">
        <v>1919</v>
      </c>
      <c r="B9" s="1" t="s">
        <v>1914</v>
      </c>
      <c r="C9" s="56">
        <f>'Metric Summary'!C$24</f>
        <v>0</v>
      </c>
      <c r="D9" s="55">
        <f>'Metric Details'!D41</f>
        <v>10</v>
      </c>
      <c r="E9" s="29">
        <f t="shared" si="1"/>
        <v>0</v>
      </c>
      <c r="F9" s="1" t="s">
        <v>1929</v>
      </c>
    </row>
    <row r="10" spans="1:6" x14ac:dyDescent="0.2">
      <c r="A10" s="1" t="s">
        <v>1919</v>
      </c>
      <c r="B10" s="1" t="s">
        <v>1914</v>
      </c>
      <c r="C10" s="56">
        <f>'Metric Summary'!C$24</f>
        <v>0</v>
      </c>
      <c r="D10" s="55">
        <f>'Metric Details'!D42</f>
        <v>1</v>
      </c>
      <c r="E10" s="29">
        <f t="shared" si="1"/>
        <v>0</v>
      </c>
      <c r="F10" s="1" t="s">
        <v>1930</v>
      </c>
    </row>
    <row r="11" spans="1:6" x14ac:dyDescent="0.2">
      <c r="A11" s="1" t="s">
        <v>1917</v>
      </c>
      <c r="B11" s="1" t="s">
        <v>1913</v>
      </c>
      <c r="C11" s="56">
        <f>'Metric Summary'!C$25</f>
        <v>0</v>
      </c>
      <c r="D11" s="55">
        <f>'Metric Summary'!D25</f>
        <v>100</v>
      </c>
      <c r="E11" s="29">
        <f t="shared" si="1"/>
        <v>0</v>
      </c>
      <c r="F11" s="1" t="s">
        <v>1923</v>
      </c>
    </row>
    <row r="12" spans="1:6" x14ac:dyDescent="0.2">
      <c r="A12" s="1" t="s">
        <v>1917</v>
      </c>
      <c r="B12" s="1" t="s">
        <v>1913</v>
      </c>
      <c r="C12" s="56">
        <f>'Metric Summary'!C$25</f>
        <v>0</v>
      </c>
      <c r="D12" s="55">
        <v>1</v>
      </c>
      <c r="E12" s="29">
        <f t="shared" si="1"/>
        <v>0</v>
      </c>
      <c r="F12" s="1" t="s">
        <v>1924</v>
      </c>
    </row>
    <row r="13" spans="1:6" x14ac:dyDescent="0.2">
      <c r="A13" s="54" t="s">
        <v>150</v>
      </c>
      <c r="B13" s="54" t="s">
        <v>325</v>
      </c>
      <c r="C13" s="56">
        <f>'Metric Summary'!C$28</f>
        <v>0</v>
      </c>
      <c r="D13" s="55">
        <f>'Metric Details'!D64</f>
        <v>4</v>
      </c>
      <c r="E13" s="29">
        <f t="shared" ref="E13:E97" si="2">D13*C13</f>
        <v>0</v>
      </c>
      <c r="F13" s="54" t="s">
        <v>849</v>
      </c>
    </row>
    <row r="14" spans="1:6" x14ac:dyDescent="0.2">
      <c r="A14" s="1" t="s">
        <v>965</v>
      </c>
      <c r="B14" s="1" t="s">
        <v>961</v>
      </c>
      <c r="C14" s="56">
        <f>'Metric Summary'!C67</f>
        <v>0</v>
      </c>
      <c r="D14" s="55">
        <v>1</v>
      </c>
      <c r="E14" s="29">
        <f t="shared" si="2"/>
        <v>0</v>
      </c>
      <c r="F14" s="54" t="s">
        <v>1137</v>
      </c>
    </row>
    <row r="15" spans="1:6" x14ac:dyDescent="0.2">
      <c r="A15" s="1" t="s">
        <v>1841</v>
      </c>
      <c r="B15" s="1" t="s">
        <v>1842</v>
      </c>
      <c r="C15" s="56">
        <f>'Metric Summary'!C$29</f>
        <v>0</v>
      </c>
      <c r="D15" s="55">
        <v>1</v>
      </c>
      <c r="E15" s="29">
        <f t="shared" ref="E15:E16" si="3">D15*C15</f>
        <v>0</v>
      </c>
      <c r="F15" t="s">
        <v>1892</v>
      </c>
    </row>
    <row r="16" spans="1:6" x14ac:dyDescent="0.2">
      <c r="A16" s="1" t="s">
        <v>1841</v>
      </c>
      <c r="B16" s="1" t="s">
        <v>1842</v>
      </c>
      <c r="C16" s="56">
        <f>'Metric Summary'!C$29</f>
        <v>0</v>
      </c>
      <c r="D16" s="55">
        <v>1</v>
      </c>
      <c r="E16" s="29">
        <f t="shared" si="3"/>
        <v>0</v>
      </c>
      <c r="F16" t="s">
        <v>1893</v>
      </c>
    </row>
    <row r="17" spans="1:6" x14ac:dyDescent="0.2">
      <c r="A17" s="54" t="s">
        <v>1165</v>
      </c>
      <c r="B17" s="1" t="s">
        <v>1164</v>
      </c>
      <c r="C17" s="56">
        <f>'Metric Summary'!C41</f>
        <v>0</v>
      </c>
      <c r="D17" s="55">
        <f>'Metric Details'!D66</f>
        <v>1</v>
      </c>
      <c r="E17" s="29">
        <f t="shared" ref="E17" si="4">D17*C17</f>
        <v>0</v>
      </c>
      <c r="F17" s="1" t="s">
        <v>1164</v>
      </c>
    </row>
    <row r="18" spans="1:6" x14ac:dyDescent="0.2">
      <c r="A18" s="54" t="s">
        <v>1158</v>
      </c>
      <c r="B18" s="1" t="s">
        <v>1159</v>
      </c>
      <c r="C18" s="56">
        <f>'Metric Summary'!C$31</f>
        <v>0</v>
      </c>
      <c r="D18" s="55">
        <v>1</v>
      </c>
      <c r="E18" s="29">
        <f t="shared" ref="E18" si="5">D18*C18</f>
        <v>0</v>
      </c>
      <c r="F18" s="54" t="s">
        <v>1830</v>
      </c>
    </row>
    <row r="19" spans="1:6" x14ac:dyDescent="0.2">
      <c r="A19" s="54" t="s">
        <v>502</v>
      </c>
      <c r="B19" s="1" t="s">
        <v>503</v>
      </c>
      <c r="C19" s="56">
        <f>'Metric Summary'!C$32</f>
        <v>0</v>
      </c>
      <c r="D19" s="55">
        <v>1</v>
      </c>
      <c r="E19" s="29">
        <f t="shared" ref="E19" si="6">D19*C19</f>
        <v>0</v>
      </c>
      <c r="F19" s="54" t="s">
        <v>1134</v>
      </c>
    </row>
    <row r="20" spans="1:6" x14ac:dyDescent="0.2">
      <c r="A20" s="1" t="s">
        <v>523</v>
      </c>
      <c r="B20" s="14" t="s">
        <v>538</v>
      </c>
      <c r="C20" s="56">
        <f>'Metric Summary'!C42</f>
        <v>0</v>
      </c>
      <c r="D20" s="56">
        <f>'Metric Details'!D130</f>
        <v>1</v>
      </c>
      <c r="E20" s="29">
        <f t="shared" si="2"/>
        <v>0</v>
      </c>
      <c r="F20" s="54" t="s">
        <v>850</v>
      </c>
    </row>
    <row r="21" spans="1:6" x14ac:dyDescent="0.2">
      <c r="A21" s="1" t="s">
        <v>891</v>
      </c>
      <c r="B21" s="1" t="s">
        <v>886</v>
      </c>
      <c r="C21" s="56">
        <f>'Metric Summary'!C72</f>
        <v>0</v>
      </c>
      <c r="D21" s="55">
        <v>1</v>
      </c>
      <c r="E21" s="29">
        <f t="shared" ref="E21:E26" si="7">D21*C21</f>
        <v>0</v>
      </c>
      <c r="F21" t="s">
        <v>877</v>
      </c>
    </row>
    <row r="22" spans="1:6" x14ac:dyDescent="0.2">
      <c r="A22" s="54" t="s">
        <v>1224</v>
      </c>
      <c r="B22" s="1" t="s">
        <v>1160</v>
      </c>
      <c r="C22" s="56">
        <f>'Metric Summary'!C$33</f>
        <v>0</v>
      </c>
      <c r="D22" s="55">
        <v>1</v>
      </c>
      <c r="E22" s="29">
        <f t="shared" si="7"/>
        <v>0</v>
      </c>
      <c r="F22" s="54" t="s">
        <v>1831</v>
      </c>
    </row>
    <row r="23" spans="1:6" x14ac:dyDescent="0.2">
      <c r="A23" s="1" t="s">
        <v>411</v>
      </c>
      <c r="B23" s="1" t="s">
        <v>1161</v>
      </c>
      <c r="C23" s="72">
        <f>'Metric Summary'!$C$71</f>
        <v>1</v>
      </c>
      <c r="D23" s="58">
        <v>0</v>
      </c>
      <c r="E23" s="29">
        <f t="shared" si="7"/>
        <v>0</v>
      </c>
      <c r="F23" t="s">
        <v>878</v>
      </c>
    </row>
    <row r="24" spans="1:6" x14ac:dyDescent="0.2">
      <c r="A24" s="1" t="s">
        <v>411</v>
      </c>
      <c r="B24" s="1" t="s">
        <v>1161</v>
      </c>
      <c r="C24" s="72">
        <f>'Metric Summary'!$C$71</f>
        <v>1</v>
      </c>
      <c r="D24" s="58">
        <f>'Metric Details'!D152</f>
        <v>1</v>
      </c>
      <c r="E24" s="29">
        <f t="shared" si="7"/>
        <v>1</v>
      </c>
      <c r="F24" t="s">
        <v>418</v>
      </c>
    </row>
    <row r="25" spans="1:6" x14ac:dyDescent="0.2">
      <c r="A25" s="1" t="s">
        <v>411</v>
      </c>
      <c r="B25" s="1" t="s">
        <v>1161</v>
      </c>
      <c r="C25" s="72">
        <f>'Metric Summary'!$C$71</f>
        <v>1</v>
      </c>
      <c r="D25" s="58">
        <f>'Metric Details'!D152</f>
        <v>1</v>
      </c>
      <c r="E25" s="29">
        <f t="shared" ref="E25" si="8">D25*C25</f>
        <v>1</v>
      </c>
      <c r="F25" s="1" t="s">
        <v>2316</v>
      </c>
    </row>
    <row r="26" spans="1:6" x14ac:dyDescent="0.2">
      <c r="A26" s="1" t="s">
        <v>411</v>
      </c>
      <c r="B26" s="1" t="s">
        <v>1161</v>
      </c>
      <c r="C26" s="72">
        <f>'Metric Summary'!$C$71</f>
        <v>1</v>
      </c>
      <c r="D26" s="58">
        <f>D24</f>
        <v>1</v>
      </c>
      <c r="E26" s="29">
        <f t="shared" si="7"/>
        <v>1</v>
      </c>
      <c r="F26" t="s">
        <v>879</v>
      </c>
    </row>
    <row r="27" spans="1:6" x14ac:dyDescent="0.2">
      <c r="A27" s="1" t="s">
        <v>411</v>
      </c>
      <c r="B27" s="1" t="s">
        <v>1161</v>
      </c>
      <c r="C27" s="72">
        <f>'Metric Summary'!$C$71</f>
        <v>1</v>
      </c>
      <c r="D27" s="58">
        <f>'Metric Details'!D154</f>
        <v>8</v>
      </c>
      <c r="E27" s="29">
        <f t="shared" ref="E27:E39" si="9">D27*C27</f>
        <v>8</v>
      </c>
      <c r="F27" t="s">
        <v>880</v>
      </c>
    </row>
    <row r="28" spans="1:6" x14ac:dyDescent="0.2">
      <c r="A28" s="1" t="s">
        <v>411</v>
      </c>
      <c r="B28" s="1" t="s">
        <v>1161</v>
      </c>
      <c r="C28" s="72">
        <f>'Metric Summary'!$C$71</f>
        <v>1</v>
      </c>
      <c r="D28" s="58">
        <f>'Metric Details'!D155</f>
        <v>78</v>
      </c>
      <c r="E28" s="29">
        <f t="shared" si="9"/>
        <v>78</v>
      </c>
      <c r="F28" t="s">
        <v>881</v>
      </c>
    </row>
    <row r="29" spans="1:6" x14ac:dyDescent="0.2">
      <c r="A29" s="1" t="s">
        <v>411</v>
      </c>
      <c r="B29" s="1" t="s">
        <v>1161</v>
      </c>
      <c r="C29" s="72">
        <f>'Metric Summary'!$C$71</f>
        <v>1</v>
      </c>
      <c r="D29" s="58">
        <f>D36</f>
        <v>78</v>
      </c>
      <c r="E29" s="29">
        <f t="shared" si="9"/>
        <v>78</v>
      </c>
      <c r="F29" t="s">
        <v>419</v>
      </c>
    </row>
    <row r="30" spans="1:6" x14ac:dyDescent="0.2">
      <c r="A30" s="1" t="s">
        <v>411</v>
      </c>
      <c r="B30" s="1" t="s">
        <v>1161</v>
      </c>
      <c r="C30" s="72">
        <f>'Metric Summary'!$C$71</f>
        <v>1</v>
      </c>
      <c r="D30" s="58">
        <f>'Metric Details'!D156</f>
        <v>12</v>
      </c>
      <c r="E30" s="29">
        <f t="shared" si="9"/>
        <v>12</v>
      </c>
      <c r="F30" t="s">
        <v>882</v>
      </c>
    </row>
    <row r="31" spans="1:6" x14ac:dyDescent="0.2">
      <c r="A31" s="1" t="s">
        <v>411</v>
      </c>
      <c r="B31" s="1" t="s">
        <v>1161</v>
      </c>
      <c r="C31" s="72">
        <f>'Metric Summary'!$C$71</f>
        <v>1</v>
      </c>
      <c r="D31" s="58">
        <f>'Metric Details'!D157</f>
        <v>5</v>
      </c>
      <c r="E31" s="29">
        <f t="shared" si="9"/>
        <v>5</v>
      </c>
      <c r="F31" t="s">
        <v>420</v>
      </c>
    </row>
    <row r="32" spans="1:6" x14ac:dyDescent="0.2">
      <c r="A32" s="1" t="s">
        <v>411</v>
      </c>
      <c r="B32" s="1" t="s">
        <v>1161</v>
      </c>
      <c r="C32" s="72">
        <f>'Metric Summary'!$C$71</f>
        <v>1</v>
      </c>
      <c r="D32" s="58">
        <f>'Metric Details'!D157</f>
        <v>5</v>
      </c>
      <c r="E32" s="29">
        <f t="shared" si="9"/>
        <v>5</v>
      </c>
      <c r="F32" t="s">
        <v>421</v>
      </c>
    </row>
    <row r="33" spans="1:8" x14ac:dyDescent="0.2">
      <c r="A33" s="1" t="s">
        <v>411</v>
      </c>
      <c r="B33" s="1" t="s">
        <v>1161</v>
      </c>
      <c r="C33" s="72">
        <f>'Metric Summary'!$C$71</f>
        <v>1</v>
      </c>
      <c r="D33" s="58">
        <f>'Metric Details'!D158</f>
        <v>195</v>
      </c>
      <c r="E33" s="29">
        <f t="shared" si="9"/>
        <v>195</v>
      </c>
      <c r="F33" t="s">
        <v>422</v>
      </c>
    </row>
    <row r="34" spans="1:8" x14ac:dyDescent="0.2">
      <c r="A34" s="1" t="s">
        <v>411</v>
      </c>
      <c r="B34" s="1" t="s">
        <v>1161</v>
      </c>
      <c r="C34" s="72">
        <f>'Metric Summary'!$C$71</f>
        <v>1</v>
      </c>
      <c r="D34" s="58">
        <v>10</v>
      </c>
      <c r="E34" s="29">
        <f t="shared" si="9"/>
        <v>10</v>
      </c>
      <c r="F34" s="1" t="s">
        <v>2317</v>
      </c>
    </row>
    <row r="35" spans="1:8" x14ac:dyDescent="0.2">
      <c r="A35" s="1" t="s">
        <v>411</v>
      </c>
      <c r="B35" s="1" t="s">
        <v>1161</v>
      </c>
      <c r="C35" s="72">
        <f>'Metric Summary'!$C$71</f>
        <v>1</v>
      </c>
      <c r="D35" s="58">
        <v>10</v>
      </c>
      <c r="E35" s="29">
        <f t="shared" si="9"/>
        <v>10</v>
      </c>
      <c r="F35" s="1" t="s">
        <v>2318</v>
      </c>
    </row>
    <row r="36" spans="1:8" x14ac:dyDescent="0.2">
      <c r="A36" s="1" t="s">
        <v>411</v>
      </c>
      <c r="B36" s="1" t="s">
        <v>1161</v>
      </c>
      <c r="C36" s="72">
        <f>'Metric Summary'!$C$71</f>
        <v>1</v>
      </c>
      <c r="D36" s="58">
        <f>'Metric Details'!D160</f>
        <v>78</v>
      </c>
      <c r="E36" s="29">
        <f t="shared" si="9"/>
        <v>78</v>
      </c>
      <c r="F36" t="s">
        <v>423</v>
      </c>
    </row>
    <row r="37" spans="1:8" x14ac:dyDescent="0.2">
      <c r="A37" s="1" t="s">
        <v>411</v>
      </c>
      <c r="B37" s="1" t="s">
        <v>1161</v>
      </c>
      <c r="C37" s="72">
        <f>'Metric Summary'!$C$71</f>
        <v>1</v>
      </c>
      <c r="D37" s="58">
        <v>10</v>
      </c>
      <c r="E37" s="29">
        <f t="shared" si="9"/>
        <v>10</v>
      </c>
      <c r="F37" t="s">
        <v>883</v>
      </c>
    </row>
    <row r="38" spans="1:8" x14ac:dyDescent="0.2">
      <c r="A38" s="54" t="s">
        <v>1702</v>
      </c>
      <c r="B38" s="54" t="s">
        <v>1167</v>
      </c>
      <c r="C38" s="56">
        <f>'Metric Summary'!C$48</f>
        <v>0</v>
      </c>
      <c r="D38" s="55">
        <v>1</v>
      </c>
      <c r="E38" s="29">
        <f t="shared" si="9"/>
        <v>0</v>
      </c>
      <c r="F38" t="s">
        <v>1894</v>
      </c>
    </row>
    <row r="39" spans="1:8" x14ac:dyDescent="0.2">
      <c r="A39" s="54" t="s">
        <v>1702</v>
      </c>
      <c r="B39" s="54" t="s">
        <v>1167</v>
      </c>
      <c r="C39" s="56">
        <f>'Metric Summary'!C$48</f>
        <v>0</v>
      </c>
      <c r="D39" s="55">
        <v>1</v>
      </c>
      <c r="E39" s="29">
        <f t="shared" si="9"/>
        <v>0</v>
      </c>
      <c r="F39" t="s">
        <v>1895</v>
      </c>
    </row>
    <row r="40" spans="1:8" x14ac:dyDescent="0.2">
      <c r="A40" s="54" t="s">
        <v>1702</v>
      </c>
      <c r="B40" s="54" t="s">
        <v>1167</v>
      </c>
      <c r="C40" s="56">
        <f>'Metric Summary'!C$48</f>
        <v>0</v>
      </c>
      <c r="D40" s="55">
        <v>1</v>
      </c>
      <c r="E40" s="29">
        <f t="shared" ref="E40" si="10">D40*C40</f>
        <v>0</v>
      </c>
      <c r="F40" t="s">
        <v>1896</v>
      </c>
    </row>
    <row r="41" spans="1:8" x14ac:dyDescent="0.2">
      <c r="A41" s="54" t="s">
        <v>2321</v>
      </c>
      <c r="B41" s="54" t="s">
        <v>2320</v>
      </c>
      <c r="C41" s="56">
        <f>'Metric Summary'!C$76</f>
        <v>0</v>
      </c>
      <c r="D41" s="55">
        <v>1</v>
      </c>
      <c r="E41" s="29">
        <f t="shared" ref="E41" si="11">D41*C41</f>
        <v>0</v>
      </c>
      <c r="F41" t="s">
        <v>2326</v>
      </c>
    </row>
    <row r="42" spans="1:8" x14ac:dyDescent="0.2">
      <c r="A42" s="1" t="s">
        <v>919</v>
      </c>
      <c r="B42" s="1" t="s">
        <v>888</v>
      </c>
      <c r="C42" s="56">
        <f>'Metric Summary'!$C$73</f>
        <v>0</v>
      </c>
      <c r="D42" s="55">
        <v>1</v>
      </c>
      <c r="E42" s="29">
        <f>D42*C42</f>
        <v>0</v>
      </c>
      <c r="F42" t="s">
        <v>885</v>
      </c>
    </row>
    <row r="43" spans="1:8" x14ac:dyDescent="0.2">
      <c r="A43" s="54" t="s">
        <v>151</v>
      </c>
      <c r="B43" s="54" t="s">
        <v>328</v>
      </c>
      <c r="C43" s="56">
        <f>'Metric Summary'!C$36</f>
        <v>10</v>
      </c>
      <c r="D43" s="55">
        <v>1</v>
      </c>
      <c r="E43" s="29">
        <f t="shared" si="2"/>
        <v>10</v>
      </c>
      <c r="F43" s="57" t="s">
        <v>851</v>
      </c>
    </row>
    <row r="44" spans="1:8" x14ac:dyDescent="0.2">
      <c r="A44" s="1" t="s">
        <v>1935</v>
      </c>
      <c r="B44" s="1" t="s">
        <v>1921</v>
      </c>
      <c r="C44" s="56">
        <f>'Metric Summary'!C$38</f>
        <v>0</v>
      </c>
      <c r="D44" s="55">
        <v>1</v>
      </c>
      <c r="E44" s="29">
        <f t="shared" si="2"/>
        <v>0</v>
      </c>
      <c r="F44" s="54" t="s">
        <v>1936</v>
      </c>
      <c r="H44" s="1"/>
    </row>
    <row r="45" spans="1:8" x14ac:dyDescent="0.2">
      <c r="A45" s="1" t="s">
        <v>1935</v>
      </c>
      <c r="B45" s="1" t="s">
        <v>1921</v>
      </c>
      <c r="C45" s="56">
        <f>'Metric Summary'!C$38</f>
        <v>0</v>
      </c>
      <c r="D45" s="55">
        <v>1</v>
      </c>
      <c r="E45" s="29">
        <f t="shared" ref="E45" si="12">D45*C45</f>
        <v>0</v>
      </c>
      <c r="F45" s="54" t="s">
        <v>1937</v>
      </c>
    </row>
    <row r="46" spans="1:8" x14ac:dyDescent="0.2">
      <c r="A46" s="1" t="s">
        <v>1935</v>
      </c>
      <c r="B46" s="1" t="s">
        <v>1921</v>
      </c>
      <c r="C46" s="56">
        <f>'Metric Summary'!C$38</f>
        <v>0</v>
      </c>
      <c r="D46" s="55">
        <v>1</v>
      </c>
      <c r="E46" s="29">
        <f t="shared" si="2"/>
        <v>0</v>
      </c>
      <c r="F46" s="54" t="s">
        <v>1938</v>
      </c>
    </row>
    <row r="47" spans="1:8" x14ac:dyDescent="0.2">
      <c r="A47" s="1" t="s">
        <v>1599</v>
      </c>
      <c r="B47" s="1" t="s">
        <v>1166</v>
      </c>
      <c r="C47" s="72">
        <f>'Metric Summary'!C45</f>
        <v>0</v>
      </c>
      <c r="D47" s="55">
        <v>1</v>
      </c>
      <c r="E47" s="29">
        <f>D47*C47</f>
        <v>0</v>
      </c>
      <c r="F47" t="s">
        <v>1839</v>
      </c>
    </row>
    <row r="48" spans="1:8" x14ac:dyDescent="0.2">
      <c r="A48" s="14" t="s">
        <v>152</v>
      </c>
      <c r="B48" s="6" t="s">
        <v>326</v>
      </c>
      <c r="C48" s="56">
        <f>'Metric Summary'!C$68</f>
        <v>0</v>
      </c>
      <c r="D48" s="58">
        <f>'Metric Details'!D286</f>
        <v>50</v>
      </c>
      <c r="E48" s="29">
        <f t="shared" si="2"/>
        <v>0</v>
      </c>
      <c r="F48" s="57" t="s">
        <v>852</v>
      </c>
    </row>
    <row r="49" spans="1:8" x14ac:dyDescent="0.2">
      <c r="A49" s="14" t="s">
        <v>152</v>
      </c>
      <c r="B49" s="6" t="s">
        <v>326</v>
      </c>
      <c r="C49" s="56">
        <f>'Metric Summary'!C$68</f>
        <v>0</v>
      </c>
      <c r="D49" s="55">
        <v>1</v>
      </c>
      <c r="E49" s="29">
        <f t="shared" si="2"/>
        <v>0</v>
      </c>
      <c r="F49" s="57" t="s">
        <v>853</v>
      </c>
    </row>
    <row r="50" spans="1:8" x14ac:dyDescent="0.2">
      <c r="A50" s="14" t="s">
        <v>152</v>
      </c>
      <c r="B50" s="6" t="s">
        <v>326</v>
      </c>
      <c r="C50" s="56">
        <f>'Metric Summary'!C$68</f>
        <v>0</v>
      </c>
      <c r="D50" s="55">
        <f>'Metric Summary'!D68</f>
        <v>250</v>
      </c>
      <c r="E50" s="29">
        <f t="shared" si="2"/>
        <v>0</v>
      </c>
      <c r="F50" s="57" t="s">
        <v>854</v>
      </c>
      <c r="H50" s="1"/>
    </row>
    <row r="51" spans="1:8" x14ac:dyDescent="0.2">
      <c r="A51" s="1" t="s">
        <v>892</v>
      </c>
      <c r="B51" s="1" t="s">
        <v>887</v>
      </c>
      <c r="C51" s="72">
        <f>'Metric Summary'!C$74</f>
        <v>0</v>
      </c>
      <c r="D51" s="55">
        <v>1</v>
      </c>
      <c r="E51" s="29">
        <f>D51*C51</f>
        <v>0</v>
      </c>
      <c r="F51" t="s">
        <v>884</v>
      </c>
    </row>
    <row r="52" spans="1:8" x14ac:dyDescent="0.2">
      <c r="A52" s="54" t="s">
        <v>160</v>
      </c>
      <c r="B52" s="54" t="s">
        <v>331</v>
      </c>
      <c r="C52" s="56">
        <f>'Metric Summary'!C69</f>
        <v>10</v>
      </c>
      <c r="D52" s="55">
        <v>1</v>
      </c>
      <c r="E52" s="29">
        <f t="shared" si="2"/>
        <v>10</v>
      </c>
      <c r="F52" s="57" t="s">
        <v>855</v>
      </c>
    </row>
    <row r="53" spans="1:8" x14ac:dyDescent="0.2">
      <c r="A53" s="1" t="s">
        <v>1269</v>
      </c>
      <c r="B53" s="1" t="s">
        <v>1169</v>
      </c>
      <c r="C53" s="72">
        <f>'Metric Summary'!C$50</f>
        <v>0</v>
      </c>
      <c r="D53" s="55">
        <v>1</v>
      </c>
      <c r="E53" s="29">
        <f>D53*C53</f>
        <v>0</v>
      </c>
      <c r="F53" t="s">
        <v>1832</v>
      </c>
    </row>
    <row r="54" spans="1:8" x14ac:dyDescent="0.2">
      <c r="A54" s="1" t="s">
        <v>1269</v>
      </c>
      <c r="B54" s="1" t="s">
        <v>1169</v>
      </c>
      <c r="C54" s="72">
        <f>'Metric Summary'!C$50</f>
        <v>0</v>
      </c>
      <c r="D54" s="55">
        <v>1</v>
      </c>
      <c r="E54" s="29">
        <f>D54*C54</f>
        <v>0</v>
      </c>
      <c r="F54" t="s">
        <v>1833</v>
      </c>
    </row>
    <row r="55" spans="1:8" x14ac:dyDescent="0.2">
      <c r="A55" s="1" t="s">
        <v>545</v>
      </c>
      <c r="B55" s="14" t="s">
        <v>546</v>
      </c>
      <c r="C55" s="56">
        <f>'Metric Summary'!C47</f>
        <v>0</v>
      </c>
      <c r="D55" s="55">
        <v>1</v>
      </c>
      <c r="E55" s="29">
        <f t="shared" si="2"/>
        <v>0</v>
      </c>
      <c r="F55" s="54" t="s">
        <v>856</v>
      </c>
    </row>
    <row r="56" spans="1:8" x14ac:dyDescent="0.2">
      <c r="A56" s="1" t="s">
        <v>545</v>
      </c>
      <c r="B56" s="14" t="s">
        <v>546</v>
      </c>
      <c r="C56" s="56">
        <f>'Metric Summary'!C47</f>
        <v>0</v>
      </c>
      <c r="D56" s="55">
        <v>1</v>
      </c>
      <c r="E56" s="29">
        <f t="shared" si="2"/>
        <v>0</v>
      </c>
      <c r="F56" s="54" t="s">
        <v>857</v>
      </c>
    </row>
    <row r="57" spans="1:8" x14ac:dyDescent="0.2">
      <c r="A57" s="1" t="s">
        <v>520</v>
      </c>
      <c r="B57" s="54" t="s">
        <v>513</v>
      </c>
      <c r="C57" s="56">
        <f>'Metric Summary'!C$59</f>
        <v>0</v>
      </c>
      <c r="D57" s="55">
        <v>1</v>
      </c>
      <c r="E57" s="29">
        <f t="shared" si="2"/>
        <v>0</v>
      </c>
      <c r="F57" s="54" t="s">
        <v>858</v>
      </c>
    </row>
    <row r="58" spans="1:8" x14ac:dyDescent="0.2">
      <c r="A58" s="1" t="s">
        <v>520</v>
      </c>
      <c r="B58" s="54" t="s">
        <v>513</v>
      </c>
      <c r="C58" s="56">
        <f>'Metric Summary'!C$59</f>
        <v>0</v>
      </c>
      <c r="D58" s="55">
        <v>1</v>
      </c>
      <c r="E58" s="29">
        <f t="shared" si="2"/>
        <v>0</v>
      </c>
      <c r="F58" s="57" t="s">
        <v>859</v>
      </c>
    </row>
    <row r="59" spans="1:8" x14ac:dyDescent="0.2">
      <c r="A59" s="1" t="s">
        <v>1920</v>
      </c>
      <c r="B59" s="1" t="s">
        <v>1916</v>
      </c>
      <c r="C59" s="56">
        <f>'Metric Summary'!C$60</f>
        <v>0</v>
      </c>
      <c r="D59" s="55">
        <v>1</v>
      </c>
      <c r="E59" s="29">
        <f t="shared" ref="E59:E60" si="13">D59*C59</f>
        <v>0</v>
      </c>
      <c r="F59" s="54" t="s">
        <v>1933</v>
      </c>
    </row>
    <row r="60" spans="1:8" x14ac:dyDescent="0.2">
      <c r="A60" s="1" t="s">
        <v>1920</v>
      </c>
      <c r="B60" s="1" t="s">
        <v>1916</v>
      </c>
      <c r="C60" s="56">
        <f>'Metric Summary'!C$60</f>
        <v>0</v>
      </c>
      <c r="D60" s="55">
        <v>1</v>
      </c>
      <c r="E60" s="29">
        <f t="shared" si="13"/>
        <v>0</v>
      </c>
      <c r="F60" s="54" t="s">
        <v>1934</v>
      </c>
    </row>
    <row r="61" spans="1:8" ht="12" customHeight="1" x14ac:dyDescent="0.2">
      <c r="A61" s="1" t="s">
        <v>1755</v>
      </c>
      <c r="B61" s="1" t="s">
        <v>1170</v>
      </c>
      <c r="C61" s="56">
        <f>'Metric Summary'!C$52</f>
        <v>0</v>
      </c>
      <c r="D61" s="55">
        <v>1</v>
      </c>
      <c r="E61" s="29">
        <f t="shared" ref="E61:E62" si="14">D61*C61</f>
        <v>0</v>
      </c>
      <c r="F61" t="s">
        <v>1837</v>
      </c>
    </row>
    <row r="62" spans="1:8" x14ac:dyDescent="0.2">
      <c r="A62" s="1" t="s">
        <v>1755</v>
      </c>
      <c r="B62" s="1" t="s">
        <v>1170</v>
      </c>
      <c r="C62" s="56">
        <f>'Metric Summary'!C$52</f>
        <v>0</v>
      </c>
      <c r="D62" s="55">
        <v>1</v>
      </c>
      <c r="E62" s="29">
        <f t="shared" si="14"/>
        <v>0</v>
      </c>
      <c r="F62" t="s">
        <v>1838</v>
      </c>
    </row>
    <row r="63" spans="1:8" x14ac:dyDescent="0.2">
      <c r="A63" s="1" t="s">
        <v>1139</v>
      </c>
      <c r="B63" s="54" t="s">
        <v>1138</v>
      </c>
      <c r="C63" s="56">
        <f>'Metric Summary'!C75</f>
        <v>0</v>
      </c>
      <c r="D63" s="55">
        <v>1</v>
      </c>
      <c r="E63" s="29">
        <f t="shared" ref="E63:E64" si="15">D63*C63</f>
        <v>0</v>
      </c>
      <c r="F63" s="57" t="s">
        <v>1145</v>
      </c>
    </row>
    <row r="64" spans="1:8" x14ac:dyDescent="0.2">
      <c r="A64" s="1" t="s">
        <v>1539</v>
      </c>
      <c r="B64" s="1" t="s">
        <v>1163</v>
      </c>
      <c r="C64" s="56">
        <f>'Metric Summary'!C40</f>
        <v>0</v>
      </c>
      <c r="D64" s="55">
        <f>'Metric Details'!D451</f>
        <v>1</v>
      </c>
      <c r="E64" s="29">
        <f t="shared" si="15"/>
        <v>0</v>
      </c>
      <c r="F64" t="s">
        <v>1840</v>
      </c>
    </row>
    <row r="65" spans="1:6" x14ac:dyDescent="0.2">
      <c r="A65" s="1" t="s">
        <v>654</v>
      </c>
      <c r="B65" s="14" t="s">
        <v>655</v>
      </c>
      <c r="C65" s="56">
        <f>'Metric Summary'!C$43</f>
        <v>0</v>
      </c>
      <c r="D65" s="55">
        <f>'Metric Details'!D454</f>
        <v>1</v>
      </c>
      <c r="E65" s="29">
        <f t="shared" si="2"/>
        <v>0</v>
      </c>
      <c r="F65" s="54" t="s">
        <v>862</v>
      </c>
    </row>
    <row r="66" spans="1:6" x14ac:dyDescent="0.2">
      <c r="A66" s="1" t="s">
        <v>656</v>
      </c>
      <c r="B66" s="14" t="s">
        <v>657</v>
      </c>
      <c r="C66" s="56">
        <f>'Metric Summary'!C$44</f>
        <v>0</v>
      </c>
      <c r="D66" s="55">
        <f>'Metric Details'!D454</f>
        <v>1</v>
      </c>
      <c r="E66" s="29">
        <f t="shared" si="2"/>
        <v>0</v>
      </c>
      <c r="F66" s="54" t="s">
        <v>876</v>
      </c>
    </row>
    <row r="67" spans="1:6" x14ac:dyDescent="0.2">
      <c r="A67" s="54" t="s">
        <v>161</v>
      </c>
      <c r="B67" s="54" t="s">
        <v>327</v>
      </c>
      <c r="C67" s="56">
        <f>'Metric Summary'!C$34</f>
        <v>0</v>
      </c>
      <c r="D67" s="55">
        <v>1</v>
      </c>
      <c r="E67" s="29">
        <f t="shared" si="2"/>
        <v>0</v>
      </c>
      <c r="F67" s="57" t="s">
        <v>864</v>
      </c>
    </row>
    <row r="68" spans="1:6" x14ac:dyDescent="0.2">
      <c r="A68" s="54" t="s">
        <v>161</v>
      </c>
      <c r="B68" s="54" t="s">
        <v>327</v>
      </c>
      <c r="C68" s="56">
        <f>'Metric Summary'!C$34</f>
        <v>0</v>
      </c>
      <c r="D68" s="55">
        <f>'Metric Details'!D481</f>
        <v>3</v>
      </c>
      <c r="E68" s="29">
        <f t="shared" si="2"/>
        <v>0</v>
      </c>
      <c r="F68" s="57" t="s">
        <v>865</v>
      </c>
    </row>
    <row r="69" spans="1:6" x14ac:dyDescent="0.2">
      <c r="A69" s="1" t="s">
        <v>1310</v>
      </c>
      <c r="B69" s="1" t="s">
        <v>1172</v>
      </c>
      <c r="C69" s="56">
        <f>'Metric Summary'!C58</f>
        <v>0</v>
      </c>
      <c r="D69" s="55">
        <v>1</v>
      </c>
      <c r="E69" s="29">
        <f t="shared" ref="E69" si="16">D69*C69</f>
        <v>0</v>
      </c>
      <c r="F69" s="54" t="s">
        <v>1172</v>
      </c>
    </row>
    <row r="70" spans="1:6" x14ac:dyDescent="0.2">
      <c r="A70" s="1" t="s">
        <v>1574</v>
      </c>
      <c r="B70" s="1" t="s">
        <v>1173</v>
      </c>
      <c r="C70" s="56">
        <f>'Metric Summary'!C46</f>
        <v>0</v>
      </c>
      <c r="D70" s="55">
        <v>1</v>
      </c>
      <c r="E70" s="29">
        <f t="shared" ref="E70" si="17">D70*C70</f>
        <v>0</v>
      </c>
      <c r="F70" s="1" t="s">
        <v>1173</v>
      </c>
    </row>
    <row r="71" spans="1:6" x14ac:dyDescent="0.2">
      <c r="A71" s="54" t="s">
        <v>436</v>
      </c>
      <c r="B71" s="54" t="s">
        <v>437</v>
      </c>
      <c r="C71" s="56">
        <f>'Metric Summary'!C$51</f>
        <v>0</v>
      </c>
      <c r="D71" s="55">
        <f>'Metric Details'!D548</f>
        <v>1</v>
      </c>
      <c r="E71" s="29">
        <f t="shared" si="2"/>
        <v>0</v>
      </c>
      <c r="F71" s="54" t="s">
        <v>500</v>
      </c>
    </row>
    <row r="72" spans="1:6" x14ac:dyDescent="0.2">
      <c r="A72" s="54" t="s">
        <v>436</v>
      </c>
      <c r="B72" s="54" t="s">
        <v>437</v>
      </c>
      <c r="C72" s="56">
        <f>'Metric Summary'!C$51</f>
        <v>0</v>
      </c>
      <c r="D72" s="55">
        <f>'Metric Details'!D533</f>
        <v>1</v>
      </c>
      <c r="E72" s="29">
        <f t="shared" si="2"/>
        <v>0</v>
      </c>
      <c r="F72" s="54" t="s">
        <v>499</v>
      </c>
    </row>
    <row r="73" spans="1:6" x14ac:dyDescent="0.2">
      <c r="A73" s="1" t="s">
        <v>963</v>
      </c>
      <c r="B73" s="1" t="s">
        <v>964</v>
      </c>
      <c r="C73" s="56">
        <f>'Metric Summary'!C54</f>
        <v>0</v>
      </c>
      <c r="D73" s="55">
        <v>1</v>
      </c>
      <c r="E73" s="29">
        <f t="shared" si="2"/>
        <v>0</v>
      </c>
      <c r="F73" s="54" t="s">
        <v>1136</v>
      </c>
    </row>
    <row r="74" spans="1:6" x14ac:dyDescent="0.2">
      <c r="A74" s="1" t="s">
        <v>962</v>
      </c>
      <c r="B74" s="1" t="s">
        <v>960</v>
      </c>
      <c r="C74" s="56">
        <f>'Metric Summary'!C55</f>
        <v>0</v>
      </c>
      <c r="D74" s="55">
        <v>1</v>
      </c>
      <c r="E74" s="29">
        <f t="shared" si="2"/>
        <v>0</v>
      </c>
      <c r="F74" s="54" t="s">
        <v>1135</v>
      </c>
    </row>
    <row r="75" spans="1:6" x14ac:dyDescent="0.2">
      <c r="A75" s="1" t="s">
        <v>1738</v>
      </c>
      <c r="B75" s="1" t="s">
        <v>1168</v>
      </c>
      <c r="C75" s="56">
        <f>'Metric Summary'!C$49</f>
        <v>0</v>
      </c>
      <c r="D75" s="55">
        <v>1</v>
      </c>
      <c r="E75" s="29">
        <f t="shared" si="2"/>
        <v>0</v>
      </c>
      <c r="F75" s="54" t="s">
        <v>2310</v>
      </c>
    </row>
    <row r="76" spans="1:6" x14ac:dyDescent="0.2">
      <c r="A76" s="1" t="s">
        <v>1738</v>
      </c>
      <c r="B76" s="1" t="s">
        <v>1168</v>
      </c>
      <c r="C76" s="56">
        <f>'Metric Summary'!C$49</f>
        <v>0</v>
      </c>
      <c r="D76" s="55">
        <v>1</v>
      </c>
      <c r="E76" s="29">
        <f t="shared" si="2"/>
        <v>0</v>
      </c>
      <c r="F76" s="54" t="s">
        <v>2311</v>
      </c>
    </row>
    <row r="77" spans="1:6" ht="12" customHeight="1" x14ac:dyDescent="0.2">
      <c r="A77" s="1" t="s">
        <v>1373</v>
      </c>
      <c r="B77" s="1" t="s">
        <v>1171</v>
      </c>
      <c r="C77" s="56">
        <f>'Metric Summary'!C56</f>
        <v>0</v>
      </c>
      <c r="D77" s="55">
        <v>1</v>
      </c>
      <c r="E77" s="29">
        <f t="shared" ref="E77" si="18">D77*C77</f>
        <v>0</v>
      </c>
      <c r="F77" s="54" t="s">
        <v>1834</v>
      </c>
    </row>
    <row r="78" spans="1:6" x14ac:dyDescent="0.2">
      <c r="A78" s="54" t="s">
        <v>372</v>
      </c>
      <c r="B78" s="54" t="s">
        <v>868</v>
      </c>
      <c r="C78" s="56">
        <f>'Metric Summary'!C$30</f>
        <v>0</v>
      </c>
      <c r="D78" s="55">
        <f>'Metric Details'!D646</f>
        <v>3</v>
      </c>
      <c r="E78" s="29">
        <f t="shared" si="2"/>
        <v>0</v>
      </c>
      <c r="F78" s="54" t="s">
        <v>866</v>
      </c>
    </row>
    <row r="79" spans="1:6" x14ac:dyDescent="0.2">
      <c r="A79" s="54" t="s">
        <v>372</v>
      </c>
      <c r="B79" s="54" t="s">
        <v>868</v>
      </c>
      <c r="C79" s="56">
        <f>'Metric Summary'!C$30</f>
        <v>0</v>
      </c>
      <c r="D79" s="55">
        <f>'Metric Details'!D651</f>
        <v>1</v>
      </c>
      <c r="E79" s="29">
        <f t="shared" si="2"/>
        <v>0</v>
      </c>
      <c r="F79" s="54" t="s">
        <v>867</v>
      </c>
    </row>
    <row r="80" spans="1:6" x14ac:dyDescent="0.2">
      <c r="A80" s="54" t="s">
        <v>162</v>
      </c>
      <c r="B80" s="54" t="s">
        <v>329</v>
      </c>
      <c r="C80" s="56">
        <f>'Metric Summary'!C$61</f>
        <v>10</v>
      </c>
      <c r="D80" s="55">
        <v>1</v>
      </c>
      <c r="E80" s="29">
        <f t="shared" si="2"/>
        <v>10</v>
      </c>
      <c r="F80" s="57" t="s">
        <v>869</v>
      </c>
    </row>
    <row r="81" spans="1:8" x14ac:dyDescent="0.2">
      <c r="A81" s="54" t="s">
        <v>1425</v>
      </c>
      <c r="B81" s="54" t="s">
        <v>1456</v>
      </c>
      <c r="C81" s="56">
        <f>'Metric Summary'!C$57</f>
        <v>0</v>
      </c>
      <c r="D81" s="55">
        <f>'Metric Details'!D649</f>
        <v>1</v>
      </c>
      <c r="E81" s="29">
        <f t="shared" ref="E81:E82" si="19">D81*C81</f>
        <v>0</v>
      </c>
      <c r="F81" t="s">
        <v>1835</v>
      </c>
    </row>
    <row r="82" spans="1:8" ht="13.5" customHeight="1" x14ac:dyDescent="0.2">
      <c r="A82" s="54" t="s">
        <v>1425</v>
      </c>
      <c r="B82" s="54" t="s">
        <v>1456</v>
      </c>
      <c r="C82" s="56">
        <f>'Metric Summary'!C$57</f>
        <v>0</v>
      </c>
      <c r="D82" s="55">
        <f>'Metric Details'!D654</f>
        <v>1</v>
      </c>
      <c r="E82" s="29">
        <f t="shared" si="19"/>
        <v>0</v>
      </c>
      <c r="F82" t="s">
        <v>1836</v>
      </c>
    </row>
    <row r="83" spans="1:8" x14ac:dyDescent="0.2">
      <c r="A83" t="s">
        <v>522</v>
      </c>
      <c r="B83" s="1" t="s">
        <v>512</v>
      </c>
      <c r="C83" s="56">
        <f>'Metric Summary'!C$35</f>
        <v>0</v>
      </c>
      <c r="D83" s="55">
        <f>'Metric Details'!D690</f>
        <v>3</v>
      </c>
      <c r="E83" s="29">
        <f t="shared" si="2"/>
        <v>0</v>
      </c>
      <c r="F83" s="54" t="s">
        <v>870</v>
      </c>
    </row>
    <row r="84" spans="1:8" x14ac:dyDescent="0.2">
      <c r="A84" t="s">
        <v>522</v>
      </c>
      <c r="B84" s="1" t="s">
        <v>512</v>
      </c>
      <c r="C84" s="56">
        <f>'Metric Summary'!C$35</f>
        <v>0</v>
      </c>
      <c r="D84" s="55">
        <f>'Metric Details'!D695</f>
        <v>4</v>
      </c>
      <c r="E84" s="29">
        <f t="shared" si="2"/>
        <v>0</v>
      </c>
      <c r="F84" s="54" t="s">
        <v>871</v>
      </c>
    </row>
    <row r="85" spans="1:8" x14ac:dyDescent="0.2">
      <c r="A85" s="14" t="s">
        <v>1457</v>
      </c>
      <c r="B85" s="1" t="s">
        <v>1458</v>
      </c>
      <c r="C85" s="56">
        <f>'Metric Summary'!C$26</f>
        <v>0</v>
      </c>
      <c r="D85" s="55">
        <v>10</v>
      </c>
      <c r="E85" s="29">
        <f t="shared" si="2"/>
        <v>0</v>
      </c>
      <c r="F85" t="s">
        <v>1824</v>
      </c>
    </row>
    <row r="86" spans="1:8" x14ac:dyDescent="0.2">
      <c r="A86" s="14" t="s">
        <v>1457</v>
      </c>
      <c r="B86" s="1" t="s">
        <v>1458</v>
      </c>
      <c r="C86" s="56">
        <f>'Metric Summary'!C$26</f>
        <v>0</v>
      </c>
      <c r="D86" s="55">
        <v>1</v>
      </c>
      <c r="E86" s="29">
        <f t="shared" si="2"/>
        <v>0</v>
      </c>
      <c r="F86" t="s">
        <v>1825</v>
      </c>
    </row>
    <row r="87" spans="1:8" x14ac:dyDescent="0.2">
      <c r="A87" s="14" t="s">
        <v>1457</v>
      </c>
      <c r="B87" s="1" t="s">
        <v>1458</v>
      </c>
      <c r="C87" s="56">
        <f>'Metric Summary'!C$26</f>
        <v>0</v>
      </c>
      <c r="D87" s="55">
        <v>1</v>
      </c>
      <c r="E87" s="29">
        <f t="shared" si="2"/>
        <v>0</v>
      </c>
      <c r="F87" t="s">
        <v>1826</v>
      </c>
    </row>
    <row r="88" spans="1:8" x14ac:dyDescent="0.2">
      <c r="A88" s="14" t="s">
        <v>1457</v>
      </c>
      <c r="B88" s="1" t="s">
        <v>1458</v>
      </c>
      <c r="C88" s="56">
        <f>'Metric Summary'!C$26</f>
        <v>0</v>
      </c>
      <c r="D88" s="55">
        <v>1</v>
      </c>
      <c r="E88" s="29">
        <f t="shared" si="2"/>
        <v>0</v>
      </c>
      <c r="F88" t="s">
        <v>1827</v>
      </c>
    </row>
    <row r="89" spans="1:8" x14ac:dyDescent="0.2">
      <c r="A89" s="14" t="s">
        <v>1457</v>
      </c>
      <c r="B89" s="1" t="s">
        <v>1458</v>
      </c>
      <c r="C89" s="56">
        <f>'Metric Summary'!C$26</f>
        <v>0</v>
      </c>
      <c r="D89" s="55">
        <v>1</v>
      </c>
      <c r="E89" s="29">
        <f t="shared" si="2"/>
        <v>0</v>
      </c>
      <c r="F89" t="s">
        <v>1828</v>
      </c>
    </row>
    <row r="90" spans="1:8" x14ac:dyDescent="0.2">
      <c r="A90" s="14" t="s">
        <v>1457</v>
      </c>
      <c r="B90" s="1" t="s">
        <v>1458</v>
      </c>
      <c r="C90" s="56">
        <f>'Metric Summary'!C$26</f>
        <v>0</v>
      </c>
      <c r="D90" s="55">
        <v>10</v>
      </c>
      <c r="E90" s="29">
        <f t="shared" si="2"/>
        <v>0</v>
      </c>
      <c r="F90" t="s">
        <v>1829</v>
      </c>
    </row>
    <row r="91" spans="1:8" x14ac:dyDescent="0.2">
      <c r="A91" s="1" t="s">
        <v>2211</v>
      </c>
      <c r="B91" s="1" t="s">
        <v>2212</v>
      </c>
      <c r="C91" s="56">
        <f>'Metric Summary'!C27</f>
        <v>0</v>
      </c>
      <c r="D91" s="55">
        <v>1</v>
      </c>
      <c r="E91" s="29">
        <f t="shared" ref="E91" si="20">D91*C91</f>
        <v>0</v>
      </c>
      <c r="F91" s="1" t="s">
        <v>2309</v>
      </c>
    </row>
    <row r="92" spans="1:8" x14ac:dyDescent="0.2">
      <c r="A92" s="54" t="s">
        <v>521</v>
      </c>
      <c r="B92" s="54" t="s">
        <v>514</v>
      </c>
      <c r="C92" s="56">
        <f>'Metric Summary'!C$62</f>
        <v>0</v>
      </c>
      <c r="D92" s="55">
        <f>'Metric Details'!D777</f>
        <v>1</v>
      </c>
      <c r="E92" s="29">
        <f t="shared" si="2"/>
        <v>0</v>
      </c>
      <c r="F92" s="54" t="s">
        <v>872</v>
      </c>
    </row>
    <row r="93" spans="1:8" x14ac:dyDescent="0.2">
      <c r="A93" s="54" t="s">
        <v>521</v>
      </c>
      <c r="B93" s="54" t="s">
        <v>514</v>
      </c>
      <c r="C93" s="56">
        <f>'Metric Summary'!C$62</f>
        <v>0</v>
      </c>
      <c r="D93" s="55">
        <f>'Metric Details'!D782</f>
        <v>6</v>
      </c>
      <c r="E93" s="29">
        <f t="shared" si="2"/>
        <v>0</v>
      </c>
      <c r="F93" s="57" t="s">
        <v>873</v>
      </c>
    </row>
    <row r="94" spans="1:8" x14ac:dyDescent="0.2">
      <c r="A94" s="54" t="s">
        <v>2184</v>
      </c>
      <c r="B94" s="54" t="s">
        <v>2207</v>
      </c>
      <c r="C94" s="56">
        <f>'Metric Summary'!C$63</f>
        <v>0</v>
      </c>
      <c r="D94" s="58">
        <f>'Metric Details'!D803</f>
        <v>1</v>
      </c>
      <c r="E94" s="29">
        <f t="shared" ref="E94" si="21">D94*C94</f>
        <v>0</v>
      </c>
      <c r="F94" s="1" t="s">
        <v>2315</v>
      </c>
      <c r="H94" s="1"/>
    </row>
    <row r="95" spans="1:8" x14ac:dyDescent="0.2">
      <c r="A95" s="54" t="s">
        <v>163</v>
      </c>
      <c r="B95" s="54" t="s">
        <v>330</v>
      </c>
      <c r="C95" s="56">
        <f>'Metric Summary'!C$64</f>
        <v>0</v>
      </c>
      <c r="D95" s="58">
        <f>'Metric Details'!D810</f>
        <v>1</v>
      </c>
      <c r="E95" s="29">
        <f t="shared" si="2"/>
        <v>0</v>
      </c>
      <c r="F95" s="54" t="s">
        <v>874</v>
      </c>
    </row>
    <row r="96" spans="1:8" x14ac:dyDescent="0.2">
      <c r="A96" s="54" t="s">
        <v>163</v>
      </c>
      <c r="B96" s="54" t="s">
        <v>330</v>
      </c>
      <c r="C96" s="56">
        <f>'Metric Summary'!C$64</f>
        <v>0</v>
      </c>
      <c r="D96" s="58">
        <f>'Metric Details'!D831</f>
        <v>80</v>
      </c>
      <c r="E96" s="29">
        <f t="shared" si="2"/>
        <v>0</v>
      </c>
      <c r="F96" s="57" t="s">
        <v>330</v>
      </c>
    </row>
    <row r="97" spans="1:8" x14ac:dyDescent="0.2">
      <c r="A97" s="54" t="s">
        <v>163</v>
      </c>
      <c r="B97" s="54" t="s">
        <v>330</v>
      </c>
      <c r="C97" s="56">
        <f>'Metric Summary'!C$64</f>
        <v>0</v>
      </c>
      <c r="D97" s="58"/>
      <c r="E97" s="29">
        <f t="shared" si="2"/>
        <v>0</v>
      </c>
      <c r="F97" s="57" t="s">
        <v>875</v>
      </c>
    </row>
    <row r="98" spans="1:8" x14ac:dyDescent="0.2">
      <c r="A98" s="1" t="s">
        <v>2290</v>
      </c>
      <c r="B98" s="1" t="s">
        <v>2291</v>
      </c>
      <c r="C98" s="56">
        <f>'Metric Summary'!C$53</f>
        <v>0</v>
      </c>
      <c r="D98" s="58">
        <v>1</v>
      </c>
      <c r="E98" s="29">
        <f t="shared" ref="E98:E100" si="22">D98*C98</f>
        <v>0</v>
      </c>
      <c r="F98" t="s">
        <v>2312</v>
      </c>
    </row>
    <row r="99" spans="1:8" x14ac:dyDescent="0.2">
      <c r="A99" s="1" t="s">
        <v>2290</v>
      </c>
      <c r="B99" s="1" t="s">
        <v>2291</v>
      </c>
      <c r="C99" s="56">
        <f>'Metric Summary'!C$53</f>
        <v>0</v>
      </c>
      <c r="D99" s="58">
        <f>'Metric Details'!D844</f>
        <v>5</v>
      </c>
      <c r="E99" s="29">
        <f t="shared" si="22"/>
        <v>0</v>
      </c>
      <c r="F99" t="s">
        <v>2313</v>
      </c>
    </row>
    <row r="100" spans="1:8" x14ac:dyDescent="0.2">
      <c r="A100" s="1" t="s">
        <v>2290</v>
      </c>
      <c r="B100" s="1" t="s">
        <v>2291</v>
      </c>
      <c r="C100" s="56">
        <f>'Metric Summary'!C$53</f>
        <v>0</v>
      </c>
      <c r="D100" s="58">
        <f>'Metric Details'!D845</f>
        <v>200</v>
      </c>
      <c r="E100" s="29">
        <f t="shared" si="22"/>
        <v>0</v>
      </c>
      <c r="F100" t="s">
        <v>2314</v>
      </c>
      <c r="H100" s="1"/>
    </row>
    <row r="103" spans="1:8" x14ac:dyDescent="0.2">
      <c r="D103" s="16" t="str">
        <f>(IF(MAX('Resource Counts'!D13:D71)&gt;2000,"WARNING: Resource counts per agent exceeding 2000 not supported in this release",""))</f>
        <v/>
      </c>
    </row>
  </sheetData>
  <sortState ref="A2:F41">
    <sortCondition ref="A2:A41"/>
  </sortState>
  <conditionalFormatting sqref="E24 E20:E21 E92:E93 E71:E74 E55:E58 E78:E80 E83:E84 E48:E52 E42:E43 E13:E14 E65:E68 E95:E97 E26:E33 E36:E37">
    <cfRule type="cellIs" dxfId="33" priority="44" operator="greaterThan">
      <formula>4000</formula>
    </cfRule>
  </conditionalFormatting>
  <conditionalFormatting sqref="E23">
    <cfRule type="cellIs" dxfId="32" priority="43" operator="greaterThan">
      <formula>4000</formula>
    </cfRule>
  </conditionalFormatting>
  <conditionalFormatting sqref="E18">
    <cfRule type="cellIs" dxfId="31" priority="39" operator="greaterThan">
      <formula>4000</formula>
    </cfRule>
  </conditionalFormatting>
  <conditionalFormatting sqref="E63">
    <cfRule type="cellIs" dxfId="30" priority="38" operator="greaterThan">
      <formula>4000</formula>
    </cfRule>
  </conditionalFormatting>
  <conditionalFormatting sqref="E85:E90">
    <cfRule type="cellIs" dxfId="29" priority="35" operator="greaterThan">
      <formula>4000</formula>
    </cfRule>
  </conditionalFormatting>
  <conditionalFormatting sqref="E19">
    <cfRule type="cellIs" dxfId="28" priority="34" operator="greaterThan">
      <formula>4000</formula>
    </cfRule>
  </conditionalFormatting>
  <conditionalFormatting sqref="E22">
    <cfRule type="cellIs" dxfId="27" priority="33" operator="greaterThan">
      <formula>4000</formula>
    </cfRule>
  </conditionalFormatting>
  <conditionalFormatting sqref="E17">
    <cfRule type="cellIs" dxfId="26" priority="32" operator="greaterThan">
      <formula>4000</formula>
    </cfRule>
  </conditionalFormatting>
  <conditionalFormatting sqref="E70">
    <cfRule type="cellIs" dxfId="25" priority="31" operator="greaterThan">
      <formula>4000</formula>
    </cfRule>
  </conditionalFormatting>
  <conditionalFormatting sqref="E53">
    <cfRule type="cellIs" dxfId="24" priority="30" operator="greaterThan">
      <formula>4000</formula>
    </cfRule>
  </conditionalFormatting>
  <conditionalFormatting sqref="E54">
    <cfRule type="cellIs" dxfId="23" priority="29" operator="greaterThan">
      <formula>4000</formula>
    </cfRule>
  </conditionalFormatting>
  <conditionalFormatting sqref="E77">
    <cfRule type="cellIs" dxfId="22" priority="28" operator="greaterThan">
      <formula>4000</formula>
    </cfRule>
  </conditionalFormatting>
  <conditionalFormatting sqref="E69">
    <cfRule type="cellIs" dxfId="21" priority="27" operator="greaterThan">
      <formula>4000</formula>
    </cfRule>
  </conditionalFormatting>
  <conditionalFormatting sqref="E81:E82">
    <cfRule type="cellIs" dxfId="20" priority="26" operator="greaterThan">
      <formula>4000</formula>
    </cfRule>
  </conditionalFormatting>
  <conditionalFormatting sqref="E61:E62">
    <cfRule type="cellIs" dxfId="19" priority="25" operator="greaterThan">
      <formula>4000</formula>
    </cfRule>
  </conditionalFormatting>
  <conditionalFormatting sqref="E47">
    <cfRule type="cellIs" dxfId="18" priority="24" operator="greaterThan">
      <formula>4000</formula>
    </cfRule>
  </conditionalFormatting>
  <conditionalFormatting sqref="E64">
    <cfRule type="cellIs" dxfId="17" priority="23" operator="greaterThan">
      <formula>4000</formula>
    </cfRule>
  </conditionalFormatting>
  <conditionalFormatting sqref="E15:E16">
    <cfRule type="cellIs" dxfId="16" priority="22" operator="greaterThan">
      <formula>4000</formula>
    </cfRule>
  </conditionalFormatting>
  <conditionalFormatting sqref="E40">
    <cfRule type="cellIs" dxfId="15" priority="21" operator="greaterThan">
      <formula>4000</formula>
    </cfRule>
  </conditionalFormatting>
  <conditionalFormatting sqref="E39">
    <cfRule type="cellIs" dxfId="14" priority="20" operator="greaterThan">
      <formula>4000</formula>
    </cfRule>
  </conditionalFormatting>
  <conditionalFormatting sqref="E59:E60">
    <cfRule type="cellIs" dxfId="13" priority="16" operator="greaterThan">
      <formula>4000</formula>
    </cfRule>
  </conditionalFormatting>
  <conditionalFormatting sqref="E44 E46">
    <cfRule type="cellIs" dxfId="12" priority="15" operator="greaterThan">
      <formula>4000</formula>
    </cfRule>
  </conditionalFormatting>
  <conditionalFormatting sqref="E45">
    <cfRule type="cellIs" dxfId="11" priority="14" operator="greaterThan">
      <formula>4000</formula>
    </cfRule>
  </conditionalFormatting>
  <conditionalFormatting sqref="E3:E12">
    <cfRule type="cellIs" dxfId="10" priority="13" operator="greaterThan">
      <formula>4000</formula>
    </cfRule>
  </conditionalFormatting>
  <conditionalFormatting sqref="E91">
    <cfRule type="cellIs" dxfId="9" priority="12" operator="greaterThan">
      <formula>4000</formula>
    </cfRule>
  </conditionalFormatting>
  <conditionalFormatting sqref="E2">
    <cfRule type="cellIs" dxfId="8" priority="11" operator="greaterThan">
      <formula>4000</formula>
    </cfRule>
  </conditionalFormatting>
  <conditionalFormatting sqref="E75:E76">
    <cfRule type="cellIs" dxfId="7" priority="10" operator="greaterThan">
      <formula>4000</formula>
    </cfRule>
  </conditionalFormatting>
  <conditionalFormatting sqref="E98:E100">
    <cfRule type="cellIs" dxfId="6" priority="9" operator="greaterThan">
      <formula>4000</formula>
    </cfRule>
  </conditionalFormatting>
  <conditionalFormatting sqref="E94">
    <cfRule type="cellIs" dxfId="5" priority="8" operator="greaterThan">
      <formula>4000</formula>
    </cfRule>
  </conditionalFormatting>
  <conditionalFormatting sqref="E25">
    <cfRule type="cellIs" dxfId="4" priority="7" operator="greaterThan">
      <formula>4000</formula>
    </cfRule>
  </conditionalFormatting>
  <conditionalFormatting sqref="E38">
    <cfRule type="cellIs" dxfId="3" priority="3" operator="greaterThan">
      <formula>4000</formula>
    </cfRule>
  </conditionalFormatting>
  <conditionalFormatting sqref="E34">
    <cfRule type="cellIs" dxfId="2" priority="5" operator="greaterThan">
      <formula>4000</formula>
    </cfRule>
  </conditionalFormatting>
  <conditionalFormatting sqref="E35">
    <cfRule type="cellIs" dxfId="1" priority="2" operator="greaterThan">
      <formula>4000</formula>
    </cfRule>
  </conditionalFormatting>
  <conditionalFormatting sqref="E41">
    <cfRule type="cellIs" dxfId="0" priority="1" operator="greaterThan">
      <formula>4000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ReadMe</vt:lpstr>
      <vt:lpstr>Metric Summary</vt:lpstr>
      <vt:lpstr>Metric Details</vt:lpstr>
      <vt:lpstr>Resource Counts</vt:lpstr>
      <vt:lpstr>NtwkOvhdPerHB</vt:lpstr>
      <vt:lpstr>NtwkOvhdPerUpload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2016-04-27T18:50:30Z</dcterms:created>
  <dcterms:modified xsi:type="dcterms:W3CDTF">2020-01-07T14:34:45Z</dcterms:modified>
</cp:coreProperties>
</file>